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nett\Documents\EXCELarbeiten\arbeitszeit\"/>
    </mc:Choice>
  </mc:AlternateContent>
  <bookViews>
    <workbookView xWindow="0" yWindow="0" windowWidth="20490" windowHeight="7740" activeTab="2"/>
  </bookViews>
  <sheets>
    <sheet name="Tabelle1" sheetId="2" r:id="rId1"/>
    <sheet name="Tabelle2" sheetId="3" r:id="rId2"/>
    <sheet name="AZ_KONTO" sheetId="11" r:id="rId3"/>
  </sheets>
  <definedNames>
    <definedName name="_xlnm.Print_Area" localSheetId="2">AZ_KONTO!$A$1:$U$60</definedName>
    <definedName name="_xlnm.Print_Area" localSheetId="0">Tabelle1!$A$1:$K$33</definedName>
    <definedName name="_xlnm.Print_Area" localSheetId="1">Tabelle2!$A$1:$AQ$78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0" i="11" l="1"/>
  <c r="S22" i="11"/>
  <c r="AB14" i="3" l="1"/>
  <c r="J50" i="11" l="1"/>
  <c r="Y41" i="11"/>
  <c r="X41" i="11"/>
  <c r="W41" i="11"/>
  <c r="V41" i="11"/>
  <c r="U41" i="11"/>
  <c r="Y40" i="11"/>
  <c r="X40" i="11"/>
  <c r="W40" i="11"/>
  <c r="V40" i="11"/>
  <c r="U40" i="11"/>
  <c r="T40" i="11"/>
  <c r="AB42" i="11" s="1"/>
  <c r="N45" i="11" s="1"/>
  <c r="Y39" i="11"/>
  <c r="X39" i="11"/>
  <c r="W39" i="11"/>
  <c r="V39" i="11"/>
  <c r="U39" i="11"/>
  <c r="T39" i="11"/>
  <c r="AB40" i="11" s="1"/>
  <c r="AA40" i="11" s="1"/>
  <c r="T32" i="11" s="1"/>
  <c r="Y38" i="11"/>
  <c r="X38" i="11"/>
  <c r="W38" i="11"/>
  <c r="V38" i="11"/>
  <c r="U38" i="11"/>
  <c r="T38" i="11"/>
  <c r="AB39" i="11" s="1"/>
  <c r="AA39" i="11" s="1"/>
  <c r="T31" i="11" s="1"/>
  <c r="Y37" i="11"/>
  <c r="X37" i="11"/>
  <c r="W37" i="11"/>
  <c r="V37" i="11"/>
  <c r="U37" i="11"/>
  <c r="T37" i="11"/>
  <c r="AB38" i="11" s="1"/>
  <c r="Y36" i="11"/>
  <c r="X36" i="11"/>
  <c r="W36" i="11"/>
  <c r="V36" i="11"/>
  <c r="U36" i="11"/>
  <c r="AA35" i="11"/>
  <c r="Y35" i="11"/>
  <c r="X35" i="11"/>
  <c r="W35" i="11"/>
  <c r="V35" i="11"/>
  <c r="U35" i="11"/>
  <c r="AA34" i="11"/>
  <c r="Y34" i="11"/>
  <c r="X34" i="11"/>
  <c r="W34" i="11"/>
  <c r="V34" i="11"/>
  <c r="U34" i="11"/>
  <c r="AA33" i="11"/>
  <c r="Y33" i="11"/>
  <c r="X33" i="11"/>
  <c r="W33" i="11"/>
  <c r="V33" i="11"/>
  <c r="U33" i="11"/>
  <c r="AA32" i="11"/>
  <c r="Y32" i="11"/>
  <c r="X32" i="11"/>
  <c r="W32" i="11"/>
  <c r="V32" i="11"/>
  <c r="U32" i="11"/>
  <c r="AA31" i="11"/>
  <c r="Y31" i="11"/>
  <c r="X31" i="11"/>
  <c r="W31" i="11"/>
  <c r="V31" i="11"/>
  <c r="U31" i="11"/>
  <c r="AA30" i="11"/>
  <c r="Y30" i="11"/>
  <c r="X30" i="11"/>
  <c r="W30" i="11"/>
  <c r="V30" i="11"/>
  <c r="U30" i="11"/>
  <c r="AA29" i="11"/>
  <c r="Y29" i="11"/>
  <c r="X29" i="11"/>
  <c r="W29" i="11"/>
  <c r="V29" i="11"/>
  <c r="U29" i="11"/>
  <c r="AA28" i="11"/>
  <c r="Y28" i="11"/>
  <c r="X28" i="11"/>
  <c r="W28" i="11"/>
  <c r="V28" i="11"/>
  <c r="U28" i="11"/>
  <c r="AA27" i="11"/>
  <c r="Y27" i="11"/>
  <c r="X27" i="11"/>
  <c r="W27" i="11"/>
  <c r="V27" i="11"/>
  <c r="U27" i="11"/>
  <c r="AA26" i="11"/>
  <c r="Y26" i="11"/>
  <c r="X26" i="11"/>
  <c r="W26" i="11"/>
  <c r="V26" i="11"/>
  <c r="U26" i="11"/>
  <c r="AA25" i="11"/>
  <c r="Y25" i="11"/>
  <c r="X25" i="11"/>
  <c r="W25" i="11"/>
  <c r="V25" i="11"/>
  <c r="U25" i="11"/>
  <c r="AA24" i="11"/>
  <c r="Y24" i="11"/>
  <c r="X24" i="11"/>
  <c r="W24" i="11"/>
  <c r="V24" i="11"/>
  <c r="U24" i="11"/>
  <c r="AA23" i="11"/>
  <c r="Y23" i="11"/>
  <c r="X23" i="11"/>
  <c r="W23" i="11"/>
  <c r="V23" i="11"/>
  <c r="U23" i="11"/>
  <c r="AA22" i="11"/>
  <c r="Y22" i="11"/>
  <c r="X22" i="11"/>
  <c r="W22" i="11"/>
  <c r="V22" i="11"/>
  <c r="U22" i="11"/>
  <c r="AA21" i="11"/>
  <c r="Y21" i="11"/>
  <c r="X21" i="11"/>
  <c r="W21" i="11"/>
  <c r="V21" i="11"/>
  <c r="U21" i="11"/>
  <c r="Y20" i="11"/>
  <c r="X20" i="11"/>
  <c r="W20" i="11"/>
  <c r="V20" i="11"/>
  <c r="U20" i="11"/>
  <c r="Y19" i="11"/>
  <c r="X19" i="11"/>
  <c r="W19" i="11"/>
  <c r="V19" i="11"/>
  <c r="U19" i="11"/>
  <c r="Y18" i="11"/>
  <c r="X18" i="11"/>
  <c r="W18" i="11"/>
  <c r="V18" i="11"/>
  <c r="U18" i="11"/>
  <c r="Y17" i="11"/>
  <c r="X17" i="11"/>
  <c r="W17" i="11"/>
  <c r="V17" i="11"/>
  <c r="U17" i="11"/>
  <c r="T17" i="11"/>
  <c r="Y16" i="11"/>
  <c r="X16" i="11"/>
  <c r="W16" i="11"/>
  <c r="V16" i="11"/>
  <c r="U16" i="11"/>
  <c r="Y15" i="11"/>
  <c r="X15" i="11"/>
  <c r="W15" i="11"/>
  <c r="V15" i="11"/>
  <c r="U15" i="11"/>
  <c r="Y14" i="11"/>
  <c r="X14" i="11"/>
  <c r="W14" i="11"/>
  <c r="V14" i="11"/>
  <c r="U14" i="11"/>
  <c r="Y13" i="11"/>
  <c r="X13" i="11"/>
  <c r="W13" i="11"/>
  <c r="V13" i="11"/>
  <c r="U13" i="11"/>
  <c r="Y12" i="11"/>
  <c r="X12" i="11"/>
  <c r="W12" i="11"/>
  <c r="V12" i="11"/>
  <c r="U12" i="11"/>
  <c r="AA11" i="11"/>
  <c r="N7" i="11" s="1"/>
  <c r="Y11" i="11"/>
  <c r="X11" i="11"/>
  <c r="W11" i="11"/>
  <c r="V11" i="11"/>
  <c r="U11" i="11"/>
  <c r="AB20" i="11" l="1"/>
  <c r="AA38" i="11"/>
  <c r="T30" i="11" s="1"/>
  <c r="AB41" i="11"/>
  <c r="AA42" i="11"/>
  <c r="T33" i="11" s="1"/>
  <c r="G11" i="11"/>
  <c r="AA12" i="11"/>
  <c r="G6" i="2"/>
  <c r="G7" i="2"/>
  <c r="G8" i="2"/>
  <c r="G10" i="2"/>
  <c r="G13" i="2"/>
  <c r="G14" i="2"/>
  <c r="G15" i="2"/>
  <c r="G16" i="2"/>
  <c r="G17" i="2"/>
  <c r="G18" i="2"/>
  <c r="G19" i="2"/>
  <c r="G20" i="2"/>
  <c r="G21" i="2"/>
  <c r="H11" i="2"/>
  <c r="K4" i="2"/>
  <c r="K5" i="2"/>
  <c r="K6" i="2"/>
  <c r="K7" i="2"/>
  <c r="K8" i="2"/>
  <c r="K9" i="2"/>
  <c r="K3" i="2"/>
  <c r="J45" i="2" l="1"/>
  <c r="G12" i="11"/>
  <c r="F12" i="11" s="1"/>
  <c r="F11" i="11"/>
  <c r="C11" i="11"/>
  <c r="B11" i="11"/>
  <c r="P11" i="11"/>
  <c r="M20" i="2"/>
  <c r="L20" i="2"/>
  <c r="M19" i="2"/>
  <c r="L19" i="2"/>
  <c r="M18" i="2"/>
  <c r="L18" i="2"/>
  <c r="M17" i="2"/>
  <c r="L17" i="2"/>
  <c r="G13" i="11" l="1"/>
  <c r="F13" i="11" s="1"/>
  <c r="P12" i="11"/>
  <c r="B12" i="11"/>
  <c r="C12" i="11"/>
  <c r="K16" i="2"/>
  <c r="F4" i="2"/>
  <c r="F5" i="2"/>
  <c r="F6" i="2"/>
  <c r="F7" i="2"/>
  <c r="F8" i="2"/>
  <c r="F9" i="2"/>
  <c r="F10" i="2"/>
  <c r="F11" i="2"/>
  <c r="F12" i="2"/>
  <c r="F13" i="2"/>
  <c r="F14" i="2"/>
  <c r="J21" i="2" s="1"/>
  <c r="F15" i="2"/>
  <c r="J22" i="2" s="1"/>
  <c r="F16" i="2"/>
  <c r="F17" i="2"/>
  <c r="J23" i="2" s="1"/>
  <c r="F18" i="2"/>
  <c r="J24" i="2" s="1"/>
  <c r="F19" i="2"/>
  <c r="F20" i="2"/>
  <c r="J25" i="2" s="1"/>
  <c r="F21" i="2"/>
  <c r="F3" i="2"/>
  <c r="J16" i="2" s="1"/>
  <c r="H9" i="2"/>
  <c r="H8" i="2"/>
  <c r="H7" i="2"/>
  <c r="H6" i="2"/>
  <c r="H5" i="2"/>
  <c r="H4" i="2"/>
  <c r="H3" i="2"/>
  <c r="G14" i="11" l="1"/>
  <c r="G15" i="11" s="1"/>
  <c r="D11" i="11"/>
  <c r="D12" i="11"/>
  <c r="A12" i="11" s="1"/>
  <c r="K12" i="11" s="1"/>
  <c r="B13" i="11"/>
  <c r="C13" i="11"/>
  <c r="D13" i="11" s="1"/>
  <c r="P13" i="11"/>
  <c r="K1" i="2"/>
  <c r="H10" i="2"/>
  <c r="F14" i="11" l="1"/>
  <c r="F15" i="11"/>
  <c r="G16" i="11"/>
  <c r="A11" i="11"/>
  <c r="K11" i="11" s="1"/>
  <c r="B14" i="11"/>
  <c r="C14" i="11"/>
  <c r="D14" i="11" s="1"/>
  <c r="P14" i="11"/>
  <c r="A13" i="11"/>
  <c r="K13" i="11" s="1"/>
  <c r="C43" i="3"/>
  <c r="C4" i="3"/>
  <c r="I7" i="3" s="1"/>
  <c r="B3" i="2" l="1"/>
  <c r="C9" i="3"/>
  <c r="G3" i="2"/>
  <c r="F16" i="11"/>
  <c r="G17" i="11"/>
  <c r="P15" i="11"/>
  <c r="C15" i="11"/>
  <c r="D15" i="11" s="1"/>
  <c r="B15" i="11"/>
  <c r="A14" i="11"/>
  <c r="K14" i="11" s="1"/>
  <c r="B2" i="2"/>
  <c r="P43" i="3"/>
  <c r="X9" i="3"/>
  <c r="F9" i="3" l="1"/>
  <c r="E9" i="3" s="1"/>
  <c r="AB9" i="3"/>
  <c r="G9" i="3"/>
  <c r="C10" i="3"/>
  <c r="F17" i="11"/>
  <c r="G18" i="11"/>
  <c r="A15" i="11"/>
  <c r="K15" i="11" s="1"/>
  <c r="C16" i="11"/>
  <c r="D16" i="11" s="1"/>
  <c r="B16" i="11"/>
  <c r="P16" i="11"/>
  <c r="AL48" i="3"/>
  <c r="AE48" i="3"/>
  <c r="X48" i="3"/>
  <c r="AB48" i="3" s="1"/>
  <c r="Q48" i="3"/>
  <c r="U48" i="3" s="1"/>
  <c r="J48" i="3"/>
  <c r="C48" i="3"/>
  <c r="AK46" i="3"/>
  <c r="AD46" i="3"/>
  <c r="W46" i="3"/>
  <c r="P46" i="3"/>
  <c r="I46" i="3"/>
  <c r="B46" i="3"/>
  <c r="AL9" i="3"/>
  <c r="AE9" i="3"/>
  <c r="X10" i="3"/>
  <c r="AB10" i="3" s="1"/>
  <c r="Q9" i="3"/>
  <c r="U9" i="3" s="1"/>
  <c r="J9" i="3"/>
  <c r="B8" i="3"/>
  <c r="AK7" i="3"/>
  <c r="AD7" i="3"/>
  <c r="W7" i="3"/>
  <c r="P7" i="3"/>
  <c r="B7" i="3"/>
  <c r="P4" i="3"/>
  <c r="G48" i="3" l="1"/>
  <c r="N48" i="3"/>
  <c r="AI48" i="3"/>
  <c r="N9" i="3"/>
  <c r="AP9" i="3"/>
  <c r="D9" i="3"/>
  <c r="AI9" i="3"/>
  <c r="C11" i="3"/>
  <c r="G10" i="3"/>
  <c r="W48" i="3"/>
  <c r="V48" i="3" s="1"/>
  <c r="J49" i="3"/>
  <c r="P47" i="3"/>
  <c r="AL10" i="3"/>
  <c r="AE49" i="3"/>
  <c r="AI49" i="3" s="1"/>
  <c r="AK48" i="3"/>
  <c r="AJ48" i="3" s="1"/>
  <c r="AP48" i="3"/>
  <c r="B48" i="3"/>
  <c r="A48" i="3" s="1"/>
  <c r="AD9" i="3"/>
  <c r="AC9" i="3" s="1"/>
  <c r="I8" i="3"/>
  <c r="P9" i="3"/>
  <c r="O9" i="3" s="1"/>
  <c r="G19" i="11"/>
  <c r="F18" i="11"/>
  <c r="B17" i="11"/>
  <c r="P17" i="11"/>
  <c r="C17" i="11"/>
  <c r="D17" i="11" s="1"/>
  <c r="A16" i="11"/>
  <c r="K16" i="11" s="1"/>
  <c r="AE10" i="3"/>
  <c r="W9" i="3"/>
  <c r="V9" i="3" s="1"/>
  <c r="B9" i="3"/>
  <c r="AK9" i="3"/>
  <c r="AJ9" i="3" s="1"/>
  <c r="X49" i="3"/>
  <c r="AB49" i="3" s="1"/>
  <c r="B47" i="3"/>
  <c r="I47" i="3"/>
  <c r="X11" i="3"/>
  <c r="AB11" i="3" s="1"/>
  <c r="W10" i="3"/>
  <c r="V10" i="3" s="1"/>
  <c r="AD8" i="3"/>
  <c r="Q10" i="3"/>
  <c r="U10" i="3" s="1"/>
  <c r="W8" i="3"/>
  <c r="I9" i="3"/>
  <c r="H9" i="3" s="1"/>
  <c r="P8" i="3"/>
  <c r="Q49" i="3"/>
  <c r="U49" i="3" s="1"/>
  <c r="P48" i="3"/>
  <c r="O48" i="3" s="1"/>
  <c r="AK8" i="3"/>
  <c r="J10" i="3"/>
  <c r="N10" i="3" s="1"/>
  <c r="AL49" i="3"/>
  <c r="AK47" i="3"/>
  <c r="I48" i="3"/>
  <c r="H48" i="3" s="1"/>
  <c r="C49" i="3"/>
  <c r="G49" i="3" s="1"/>
  <c r="AD48" i="3"/>
  <c r="AC48" i="3" s="1"/>
  <c r="AD47" i="3"/>
  <c r="W47" i="3"/>
  <c r="AP49" i="3" l="1"/>
  <c r="AI10" i="3"/>
  <c r="J50" i="3"/>
  <c r="N50" i="3" s="1"/>
  <c r="N49" i="3"/>
  <c r="C12" i="3"/>
  <c r="G11" i="3"/>
  <c r="AE50" i="3"/>
  <c r="AI50" i="3" s="1"/>
  <c r="AL11" i="3"/>
  <c r="AP10" i="3"/>
  <c r="AK10" i="3"/>
  <c r="AJ10" i="3" s="1"/>
  <c r="X50" i="3"/>
  <c r="I49" i="3"/>
  <c r="H49" i="3" s="1"/>
  <c r="AD10" i="3"/>
  <c r="AC10" i="3" s="1"/>
  <c r="AD49" i="3"/>
  <c r="AC49" i="3" s="1"/>
  <c r="P10" i="3"/>
  <c r="O10" i="3" s="1"/>
  <c r="A9" i="3"/>
  <c r="G20" i="11"/>
  <c r="F19" i="11"/>
  <c r="C18" i="11"/>
  <c r="D18" i="11" s="1"/>
  <c r="B18" i="11"/>
  <c r="P18" i="11"/>
  <c r="A17" i="11"/>
  <c r="K17" i="11" s="1"/>
  <c r="W49" i="3"/>
  <c r="V49" i="3" s="1"/>
  <c r="AE11" i="3"/>
  <c r="B10" i="3"/>
  <c r="Q11" i="3"/>
  <c r="U11" i="3" s="1"/>
  <c r="X12" i="3"/>
  <c r="AB12" i="3" s="1"/>
  <c r="W11" i="3"/>
  <c r="V11" i="3" s="1"/>
  <c r="B49" i="3"/>
  <c r="A49" i="3" s="1"/>
  <c r="C50" i="3"/>
  <c r="G50" i="3" s="1"/>
  <c r="AK49" i="3"/>
  <c r="AJ49" i="3" s="1"/>
  <c r="AL50" i="3"/>
  <c r="J11" i="3"/>
  <c r="N11" i="3" s="1"/>
  <c r="I10" i="3"/>
  <c r="H10" i="3" s="1"/>
  <c r="P49" i="3"/>
  <c r="O49" i="3" s="1"/>
  <c r="Q50" i="3"/>
  <c r="U50" i="3" s="1"/>
  <c r="B4" i="2"/>
  <c r="B5" i="2"/>
  <c r="B8" i="2"/>
  <c r="B9" i="2"/>
  <c r="G9" i="2" s="1"/>
  <c r="B10" i="2"/>
  <c r="B11" i="2"/>
  <c r="B12" i="2"/>
  <c r="G12" i="2" s="1"/>
  <c r="B13" i="2"/>
  <c r="B14" i="2"/>
  <c r="B15" i="2"/>
  <c r="B16" i="2"/>
  <c r="B17" i="2"/>
  <c r="B18" i="2"/>
  <c r="B19" i="2"/>
  <c r="B20" i="2"/>
  <c r="B21" i="2"/>
  <c r="T16" i="3" l="1"/>
  <c r="AA18" i="3"/>
  <c r="X51" i="3"/>
  <c r="AB51" i="3" s="1"/>
  <c r="AB50" i="3"/>
  <c r="AP50" i="3"/>
  <c r="J51" i="3"/>
  <c r="J52" i="3" s="1"/>
  <c r="N52" i="3" s="1"/>
  <c r="AI11" i="3"/>
  <c r="I50" i="3"/>
  <c r="H50" i="3" s="1"/>
  <c r="C13" i="3"/>
  <c r="G12" i="3"/>
  <c r="AL12" i="3"/>
  <c r="AP11" i="3"/>
  <c r="AK11" i="3"/>
  <c r="AJ11" i="3" s="1"/>
  <c r="W50" i="3"/>
  <c r="V50" i="3" s="1"/>
  <c r="AD11" i="3"/>
  <c r="AC11" i="3" s="1"/>
  <c r="AD50" i="3"/>
  <c r="AC50" i="3" s="1"/>
  <c r="AE51" i="3"/>
  <c r="AI51" i="3" s="1"/>
  <c r="P11" i="3"/>
  <c r="O11" i="3" s="1"/>
  <c r="A10" i="3"/>
  <c r="G4" i="2"/>
  <c r="G21" i="11"/>
  <c r="F20" i="11"/>
  <c r="C19" i="11"/>
  <c r="D19" i="11" s="1"/>
  <c r="B19" i="11"/>
  <c r="P19" i="11"/>
  <c r="A18" i="11"/>
  <c r="K18" i="11" s="1"/>
  <c r="G5" i="2"/>
  <c r="G11" i="2"/>
  <c r="J20" i="2"/>
  <c r="J19" i="2"/>
  <c r="B7" i="2"/>
  <c r="F14" i="3" s="1"/>
  <c r="B6" i="2"/>
  <c r="AE12" i="3"/>
  <c r="Q12" i="3"/>
  <c r="U12" i="3" s="1"/>
  <c r="B11" i="3"/>
  <c r="X13" i="3"/>
  <c r="AB13" i="3" s="1"/>
  <c r="W12" i="3"/>
  <c r="V12" i="3" s="1"/>
  <c r="B50" i="3"/>
  <c r="A50" i="3" s="1"/>
  <c r="C51" i="3"/>
  <c r="G51" i="3" s="1"/>
  <c r="P50" i="3"/>
  <c r="O50" i="3" s="1"/>
  <c r="Q51" i="3"/>
  <c r="U51" i="3" s="1"/>
  <c r="J12" i="3"/>
  <c r="N12" i="3" s="1"/>
  <c r="I11" i="3"/>
  <c r="H11" i="3" s="1"/>
  <c r="AL51" i="3"/>
  <c r="AK50" i="3"/>
  <c r="AJ50" i="3" s="1"/>
  <c r="AO59" i="3" l="1"/>
  <c r="AO71" i="3"/>
  <c r="AH52" i="3"/>
  <c r="AH64" i="3"/>
  <c r="AH76" i="3"/>
  <c r="AA58" i="3"/>
  <c r="AA70" i="3"/>
  <c r="T51" i="3"/>
  <c r="S51" i="3" s="1"/>
  <c r="R51" i="3" s="1"/>
  <c r="T63" i="3"/>
  <c r="T75" i="3"/>
  <c r="M57" i="3"/>
  <c r="M69" i="3"/>
  <c r="AO11" i="3"/>
  <c r="AO23" i="3"/>
  <c r="AO35" i="3"/>
  <c r="AA34" i="3"/>
  <c r="F33" i="3"/>
  <c r="AO62" i="3"/>
  <c r="T54" i="3"/>
  <c r="AO38" i="3"/>
  <c r="T19" i="3"/>
  <c r="AO75" i="3"/>
  <c r="M49" i="3"/>
  <c r="AH33" i="3"/>
  <c r="AA51" i="3"/>
  <c r="AH34" i="3"/>
  <c r="AO60" i="3"/>
  <c r="AO72" i="3"/>
  <c r="AH53" i="3"/>
  <c r="AH65" i="3"/>
  <c r="AH77" i="3"/>
  <c r="AA59" i="3"/>
  <c r="AA71" i="3"/>
  <c r="T52" i="3"/>
  <c r="T64" i="3"/>
  <c r="T76" i="3"/>
  <c r="M58" i="3"/>
  <c r="M70" i="3"/>
  <c r="AO12" i="3"/>
  <c r="AN12" i="3" s="1"/>
  <c r="AO24" i="3"/>
  <c r="AO36" i="3"/>
  <c r="AH18" i="3"/>
  <c r="AH30" i="3"/>
  <c r="AA11" i="3"/>
  <c r="Z11" i="3" s="1"/>
  <c r="Y11" i="3" s="1"/>
  <c r="AA23" i="3"/>
  <c r="AA35" i="3"/>
  <c r="T17" i="3"/>
  <c r="T29" i="3"/>
  <c r="F10" i="3"/>
  <c r="E10" i="3" s="1"/>
  <c r="D10" i="3" s="1"/>
  <c r="F22" i="3"/>
  <c r="F34" i="3"/>
  <c r="AO49" i="3"/>
  <c r="AN49" i="3" s="1"/>
  <c r="AM49" i="3" s="1"/>
  <c r="AO61" i="3"/>
  <c r="AO73" i="3"/>
  <c r="AH54" i="3"/>
  <c r="AH66" i="3"/>
  <c r="AH48" i="3"/>
  <c r="AG48" i="3" s="1"/>
  <c r="AF48" i="3" s="1"/>
  <c r="AA60" i="3"/>
  <c r="AA72" i="3"/>
  <c r="T53" i="3"/>
  <c r="T65" i="3"/>
  <c r="T77" i="3"/>
  <c r="M59" i="3"/>
  <c r="M71" i="3"/>
  <c r="AO13" i="3"/>
  <c r="AO25" i="3"/>
  <c r="AO37" i="3"/>
  <c r="AH19" i="3"/>
  <c r="AH31" i="3"/>
  <c r="AA12" i="3"/>
  <c r="Z12" i="3" s="1"/>
  <c r="Y12" i="3" s="1"/>
  <c r="F11" i="3"/>
  <c r="E11" i="3" s="1"/>
  <c r="D11" i="3" s="1"/>
  <c r="AH55" i="3"/>
  <c r="AA73" i="3"/>
  <c r="AO14" i="3"/>
  <c r="AA37" i="3"/>
  <c r="F36" i="3"/>
  <c r="AA62" i="3"/>
  <c r="M61" i="3"/>
  <c r="AH21" i="3"/>
  <c r="F37" i="3"/>
  <c r="M62" i="3"/>
  <c r="T21" i="3"/>
  <c r="AH56" i="3"/>
  <c r="F25" i="3"/>
  <c r="M74" i="3"/>
  <c r="AO26" i="3"/>
  <c r="T68" i="3"/>
  <c r="AA9" i="3"/>
  <c r="Z9" i="3" s="1"/>
  <c r="Y9" i="3" s="1"/>
  <c r="AO51" i="3"/>
  <c r="AN51" i="3" s="1"/>
  <c r="F13" i="3"/>
  <c r="AH10" i="3"/>
  <c r="AG10" i="3" s="1"/>
  <c r="AF10" i="3" s="1"/>
  <c r="AO52" i="3"/>
  <c r="AO64" i="3"/>
  <c r="AO76" i="3"/>
  <c r="AA75" i="3"/>
  <c r="AA27" i="3"/>
  <c r="AO53" i="3"/>
  <c r="AO65" i="3"/>
  <c r="AO77" i="3"/>
  <c r="AH58" i="3"/>
  <c r="AH70" i="3"/>
  <c r="AA52" i="3"/>
  <c r="AA64" i="3"/>
  <c r="AA76" i="3"/>
  <c r="T57" i="3"/>
  <c r="T69" i="3"/>
  <c r="M51" i="3"/>
  <c r="L51" i="3" s="1"/>
  <c r="M63" i="3"/>
  <c r="M75" i="3"/>
  <c r="AO17" i="3"/>
  <c r="AO29" i="3"/>
  <c r="AH11" i="3"/>
  <c r="AG11" i="3" s="1"/>
  <c r="AF11" i="3" s="1"/>
  <c r="AH23" i="3"/>
  <c r="AH35" i="3"/>
  <c r="AA16" i="3"/>
  <c r="AA28" i="3"/>
  <c r="T10" i="3"/>
  <c r="S10" i="3" s="1"/>
  <c r="R10" i="3" s="1"/>
  <c r="T22" i="3"/>
  <c r="T34" i="3"/>
  <c r="F15" i="3"/>
  <c r="F27" i="3"/>
  <c r="F39" i="3"/>
  <c r="T55" i="3"/>
  <c r="AO9" i="3"/>
  <c r="AN9" i="3" s="1"/>
  <c r="AM9" i="3" s="1"/>
  <c r="AA38" i="3"/>
  <c r="AA63" i="3"/>
  <c r="AO16" i="3"/>
  <c r="AO54" i="3"/>
  <c r="AO66" i="3"/>
  <c r="AO78" i="3"/>
  <c r="AH59" i="3"/>
  <c r="AH71" i="3"/>
  <c r="AA53" i="3"/>
  <c r="AA65" i="3"/>
  <c r="AA77" i="3"/>
  <c r="T58" i="3"/>
  <c r="T70" i="3"/>
  <c r="M52" i="3"/>
  <c r="M64" i="3"/>
  <c r="M76" i="3"/>
  <c r="AO18" i="3"/>
  <c r="AO30" i="3"/>
  <c r="AH12" i="3"/>
  <c r="AG12" i="3" s="1"/>
  <c r="AH24" i="3"/>
  <c r="AH36" i="3"/>
  <c r="AA17" i="3"/>
  <c r="AA29" i="3"/>
  <c r="T11" i="3"/>
  <c r="S11" i="3" s="1"/>
  <c r="R11" i="3" s="1"/>
  <c r="T23" i="3"/>
  <c r="T35" i="3"/>
  <c r="F16" i="3"/>
  <c r="F28" i="3"/>
  <c r="T36" i="3"/>
  <c r="F29" i="3"/>
  <c r="M68" i="3"/>
  <c r="AH9" i="3"/>
  <c r="T27" i="3"/>
  <c r="AH29" i="3"/>
  <c r="AA36" i="3"/>
  <c r="F23" i="3"/>
  <c r="AH67" i="3"/>
  <c r="M60" i="3"/>
  <c r="AH20" i="3"/>
  <c r="F24" i="3"/>
  <c r="AA74" i="3"/>
  <c r="AO15" i="3"/>
  <c r="AA26" i="3"/>
  <c r="AH57" i="3"/>
  <c r="AO28" i="3"/>
  <c r="F38" i="3"/>
  <c r="AO55" i="3"/>
  <c r="AO67" i="3"/>
  <c r="AO48" i="3"/>
  <c r="AN48" i="3" s="1"/>
  <c r="AM48" i="3" s="1"/>
  <c r="AH60" i="3"/>
  <c r="AH72" i="3"/>
  <c r="AA54" i="3"/>
  <c r="AA66" i="3"/>
  <c r="AA78" i="3"/>
  <c r="T59" i="3"/>
  <c r="T71" i="3"/>
  <c r="M53" i="3"/>
  <c r="M65" i="3"/>
  <c r="M77" i="3"/>
  <c r="AO19" i="3"/>
  <c r="AO31" i="3"/>
  <c r="AH13" i="3"/>
  <c r="AH25" i="3"/>
  <c r="AH37" i="3"/>
  <c r="AA30" i="3"/>
  <c r="T12" i="3"/>
  <c r="S12" i="3" s="1"/>
  <c r="R12" i="3" s="1"/>
  <c r="T24" i="3"/>
  <c r="F17" i="3"/>
  <c r="AO22" i="3"/>
  <c r="AA21" i="3"/>
  <c r="F20" i="3"/>
  <c r="AA10" i="3"/>
  <c r="Z10" i="3" s="1"/>
  <c r="Y10" i="3" s="1"/>
  <c r="T9" i="3"/>
  <c r="S9" i="3" s="1"/>
  <c r="R9" i="3" s="1"/>
  <c r="T30" i="3"/>
  <c r="AO74" i="3"/>
  <c r="T66" i="3"/>
  <c r="AA13" i="3"/>
  <c r="Z13" i="3" s="1"/>
  <c r="Y13" i="3" s="1"/>
  <c r="AO63" i="3"/>
  <c r="T67" i="3"/>
  <c r="T20" i="3"/>
  <c r="M50" i="3"/>
  <c r="L50" i="3" s="1"/>
  <c r="K50" i="3" s="1"/>
  <c r="T33" i="3"/>
  <c r="AO56" i="3"/>
  <c r="AO68" i="3"/>
  <c r="AH49" i="3"/>
  <c r="AG49" i="3" s="1"/>
  <c r="AF49" i="3" s="1"/>
  <c r="AH61" i="3"/>
  <c r="AH73" i="3"/>
  <c r="AA55" i="3"/>
  <c r="AA67" i="3"/>
  <c r="AA48" i="3"/>
  <c r="Z48" i="3" s="1"/>
  <c r="Y48" i="3" s="1"/>
  <c r="T60" i="3"/>
  <c r="T72" i="3"/>
  <c r="M54" i="3"/>
  <c r="M66" i="3"/>
  <c r="M78" i="3"/>
  <c r="AO20" i="3"/>
  <c r="AO32" i="3"/>
  <c r="AH14" i="3"/>
  <c r="AH26" i="3"/>
  <c r="AH38" i="3"/>
  <c r="AA19" i="3"/>
  <c r="AA31" i="3"/>
  <c r="T13" i="3"/>
  <c r="T25" i="3"/>
  <c r="T37" i="3"/>
  <c r="F18" i="3"/>
  <c r="F30" i="3"/>
  <c r="T14" i="3"/>
  <c r="T38" i="3"/>
  <c r="F31" i="3"/>
  <c r="AO58" i="3"/>
  <c r="AH51" i="3"/>
  <c r="AG51" i="3" s="1"/>
  <c r="AF51" i="3" s="1"/>
  <c r="AH75" i="3"/>
  <c r="AA69" i="3"/>
  <c r="T50" i="3"/>
  <c r="S50" i="3" s="1"/>
  <c r="R50" i="3" s="1"/>
  <c r="T74" i="3"/>
  <c r="AO10" i="3"/>
  <c r="AN10" i="3" s="1"/>
  <c r="AM10" i="3" s="1"/>
  <c r="AH16" i="3"/>
  <c r="AA33" i="3"/>
  <c r="T39" i="3"/>
  <c r="F32" i="3"/>
  <c r="AA22" i="3"/>
  <c r="F21" i="3"/>
  <c r="T18" i="3"/>
  <c r="AO50" i="3"/>
  <c r="AN50" i="3" s="1"/>
  <c r="AM50" i="3" s="1"/>
  <c r="AA61" i="3"/>
  <c r="M72" i="3"/>
  <c r="AA25" i="3"/>
  <c r="F12" i="3"/>
  <c r="E12" i="3" s="1"/>
  <c r="D12" i="3" s="1"/>
  <c r="AA50" i="3"/>
  <c r="Z50" i="3" s="1"/>
  <c r="Y50" i="3" s="1"/>
  <c r="M73" i="3"/>
  <c r="AA14" i="3"/>
  <c r="AH69" i="3"/>
  <c r="AA15" i="3"/>
  <c r="AO57" i="3"/>
  <c r="AO69" i="3"/>
  <c r="AH50" i="3"/>
  <c r="AG50" i="3" s="1"/>
  <c r="AF50" i="3" s="1"/>
  <c r="AH62" i="3"/>
  <c r="AH74" i="3"/>
  <c r="AA56" i="3"/>
  <c r="AA68" i="3"/>
  <c r="T49" i="3"/>
  <c r="S49" i="3" s="1"/>
  <c r="R49" i="3" s="1"/>
  <c r="T61" i="3"/>
  <c r="T73" i="3"/>
  <c r="M55" i="3"/>
  <c r="M67" i="3"/>
  <c r="M48" i="3"/>
  <c r="L48" i="3" s="1"/>
  <c r="K48" i="3" s="1"/>
  <c r="AO21" i="3"/>
  <c r="AO33" i="3"/>
  <c r="AH15" i="3"/>
  <c r="AH27" i="3"/>
  <c r="AH39" i="3"/>
  <c r="AA20" i="3"/>
  <c r="AA32" i="3"/>
  <c r="T26" i="3"/>
  <c r="F19" i="3"/>
  <c r="AO70" i="3"/>
  <c r="AH63" i="3"/>
  <c r="AA57" i="3"/>
  <c r="T62" i="3"/>
  <c r="M56" i="3"/>
  <c r="AO34" i="3"/>
  <c r="AH28" i="3"/>
  <c r="T15" i="3"/>
  <c r="AH17" i="3"/>
  <c r="T28" i="3"/>
  <c r="AA24" i="3"/>
  <c r="F35" i="3"/>
  <c r="AA49" i="3"/>
  <c r="Z49" i="3" s="1"/>
  <c r="Y49" i="3" s="1"/>
  <c r="T48" i="3"/>
  <c r="S48" i="3" s="1"/>
  <c r="R48" i="3" s="1"/>
  <c r="AH32" i="3"/>
  <c r="T31" i="3"/>
  <c r="AH68" i="3"/>
  <c r="AO27" i="3"/>
  <c r="T32" i="3"/>
  <c r="T56" i="3"/>
  <c r="AH22" i="3"/>
  <c r="F26" i="3"/>
  <c r="W51" i="3"/>
  <c r="V51" i="3" s="1"/>
  <c r="X52" i="3"/>
  <c r="AB52" i="3" s="1"/>
  <c r="I51" i="3"/>
  <c r="H51" i="3" s="1"/>
  <c r="L52" i="3"/>
  <c r="K52" i="3" s="1"/>
  <c r="Z51" i="3"/>
  <c r="Y51" i="3" s="1"/>
  <c r="AP51" i="3"/>
  <c r="Z52" i="3"/>
  <c r="Y52" i="3" s="1"/>
  <c r="L49" i="3"/>
  <c r="K49" i="3" s="1"/>
  <c r="AN11" i="3"/>
  <c r="AM11" i="3" s="1"/>
  <c r="N51" i="3"/>
  <c r="AI12" i="3"/>
  <c r="E13" i="3"/>
  <c r="I52" i="3"/>
  <c r="H52" i="3" s="1"/>
  <c r="J53" i="3"/>
  <c r="C14" i="3"/>
  <c r="G13" i="3"/>
  <c r="AD12" i="3"/>
  <c r="AC12" i="3" s="1"/>
  <c r="AL13" i="3"/>
  <c r="AP12" i="3"/>
  <c r="AK12" i="3"/>
  <c r="AJ12" i="3" s="1"/>
  <c r="AE52" i="3"/>
  <c r="AD51" i="3"/>
  <c r="AC51" i="3" s="1"/>
  <c r="W52" i="3"/>
  <c r="V52" i="3" s="1"/>
  <c r="P12" i="3"/>
  <c r="O12" i="3" s="1"/>
  <c r="A11" i="3"/>
  <c r="J17" i="2"/>
  <c r="N19" i="11"/>
  <c r="O19" i="11" s="1"/>
  <c r="Q19" i="11" s="1"/>
  <c r="N18" i="11"/>
  <c r="O18" i="11" s="1"/>
  <c r="Q18" i="11" s="1"/>
  <c r="N16" i="11"/>
  <c r="O16" i="11" s="1"/>
  <c r="Q16" i="11" s="1"/>
  <c r="N15" i="11"/>
  <c r="O15" i="11" s="1"/>
  <c r="Q15" i="11" s="1"/>
  <c r="N17" i="11"/>
  <c r="O17" i="11" s="1"/>
  <c r="Q17" i="11" s="1"/>
  <c r="N14" i="11"/>
  <c r="O14" i="11" s="1"/>
  <c r="Q14" i="11" s="1"/>
  <c r="N13" i="11"/>
  <c r="O13" i="11" s="1"/>
  <c r="Q13" i="11" s="1"/>
  <c r="N12" i="11"/>
  <c r="O12" i="11" s="1"/>
  <c r="Q12" i="11" s="1"/>
  <c r="N11" i="11"/>
  <c r="O11" i="11" s="1"/>
  <c r="Q11" i="11" s="1"/>
  <c r="G22" i="11"/>
  <c r="F21" i="11"/>
  <c r="P20" i="11"/>
  <c r="N20" i="11"/>
  <c r="O20" i="11" s="1"/>
  <c r="C20" i="11"/>
  <c r="D20" i="11" s="1"/>
  <c r="B20" i="11"/>
  <c r="A19" i="11"/>
  <c r="K19" i="11" s="1"/>
  <c r="J18" i="2"/>
  <c r="AE13" i="3"/>
  <c r="X53" i="3"/>
  <c r="Q13" i="3"/>
  <c r="B12" i="3"/>
  <c r="X14" i="3"/>
  <c r="W13" i="3"/>
  <c r="V13" i="3" s="1"/>
  <c r="AK51" i="3"/>
  <c r="AJ51" i="3" s="1"/>
  <c r="AL52" i="3"/>
  <c r="B51" i="3"/>
  <c r="A51" i="3" s="1"/>
  <c r="C52" i="3"/>
  <c r="G52" i="3" s="1"/>
  <c r="P51" i="3"/>
  <c r="O51" i="3" s="1"/>
  <c r="Q52" i="3"/>
  <c r="J13" i="3"/>
  <c r="N13" i="3" s="1"/>
  <c r="I12" i="3"/>
  <c r="H12" i="3" s="1"/>
  <c r="AN13" i="3" l="1"/>
  <c r="AM51" i="3"/>
  <c r="U52" i="3"/>
  <c r="S52" i="3"/>
  <c r="R52" i="3" s="1"/>
  <c r="AB53" i="3"/>
  <c r="Z53" i="3"/>
  <c r="Y53" i="3" s="1"/>
  <c r="K51" i="3"/>
  <c r="AP52" i="3"/>
  <c r="AN52" i="3"/>
  <c r="AM52" i="3" s="1"/>
  <c r="AM12" i="3"/>
  <c r="I53" i="3"/>
  <c r="H53" i="3" s="1"/>
  <c r="L53" i="3"/>
  <c r="AG9" i="3"/>
  <c r="AF9" i="3" s="1"/>
  <c r="AF12" i="3"/>
  <c r="AI52" i="3"/>
  <c r="AG52" i="3"/>
  <c r="AF52" i="3" s="1"/>
  <c r="Z14" i="3"/>
  <c r="Y14" i="3" s="1"/>
  <c r="AG13" i="3"/>
  <c r="AI13" i="3"/>
  <c r="U13" i="3"/>
  <c r="S13" i="3"/>
  <c r="E14" i="3"/>
  <c r="D13" i="3"/>
  <c r="J54" i="3"/>
  <c r="L54" i="3" s="1"/>
  <c r="N53" i="3"/>
  <c r="C15" i="3"/>
  <c r="G14" i="3"/>
  <c r="W53" i="3"/>
  <c r="V53" i="3" s="1"/>
  <c r="AE14" i="3"/>
  <c r="AE53" i="3"/>
  <c r="AD52" i="3"/>
  <c r="AC52" i="3" s="1"/>
  <c r="AL14" i="3"/>
  <c r="AN14" i="3" s="1"/>
  <c r="AP13" i="3"/>
  <c r="AK13" i="3"/>
  <c r="AJ13" i="3" s="1"/>
  <c r="Q14" i="3"/>
  <c r="A12" i="3"/>
  <c r="G23" i="11"/>
  <c r="F22" i="11"/>
  <c r="Q20" i="11"/>
  <c r="A20" i="11"/>
  <c r="K20" i="11" s="1"/>
  <c r="B21" i="11"/>
  <c r="C21" i="11"/>
  <c r="D21" i="11" s="1"/>
  <c r="P21" i="11"/>
  <c r="N21" i="11"/>
  <c r="O21" i="11" s="1"/>
  <c r="AD13" i="3"/>
  <c r="AC13" i="3" s="1"/>
  <c r="P13" i="3"/>
  <c r="O13" i="3" s="1"/>
  <c r="X54" i="3"/>
  <c r="B13" i="3"/>
  <c r="X15" i="3"/>
  <c r="W14" i="3"/>
  <c r="V14" i="3" s="1"/>
  <c r="AL53" i="3"/>
  <c r="AK52" i="3"/>
  <c r="AJ52" i="3" s="1"/>
  <c r="J14" i="3"/>
  <c r="N14" i="3" s="1"/>
  <c r="I13" i="3"/>
  <c r="H13" i="3" s="1"/>
  <c r="P52" i="3"/>
  <c r="O52" i="3" s="1"/>
  <c r="Q53" i="3"/>
  <c r="B52" i="3"/>
  <c r="A52" i="3" s="1"/>
  <c r="C53" i="3"/>
  <c r="G53" i="3" s="1"/>
  <c r="AM13" i="3" l="1"/>
  <c r="U53" i="3"/>
  <c r="S53" i="3"/>
  <c r="R53" i="3" s="1"/>
  <c r="AP53" i="3"/>
  <c r="AN53" i="3"/>
  <c r="K53" i="3"/>
  <c r="AB54" i="3"/>
  <c r="Z54" i="3"/>
  <c r="Y54" i="3" s="1"/>
  <c r="R13" i="3"/>
  <c r="AF13" i="3"/>
  <c r="AG14" i="3"/>
  <c r="AI14" i="3"/>
  <c r="AI53" i="3"/>
  <c r="AG53" i="3"/>
  <c r="D14" i="3"/>
  <c r="E15" i="3"/>
  <c r="D15" i="3" s="1"/>
  <c r="AB15" i="3"/>
  <c r="Z15" i="3"/>
  <c r="U14" i="3"/>
  <c r="S14" i="3"/>
  <c r="N54" i="3"/>
  <c r="K54" i="3" s="1"/>
  <c r="J55" i="3"/>
  <c r="L55" i="3" s="1"/>
  <c r="I54" i="3"/>
  <c r="H54" i="3" s="1"/>
  <c r="AE15" i="3"/>
  <c r="C16" i="3"/>
  <c r="G15" i="3"/>
  <c r="P14" i="3"/>
  <c r="O14" i="3" s="1"/>
  <c r="AD53" i="3"/>
  <c r="AC53" i="3" s="1"/>
  <c r="AE54" i="3"/>
  <c r="AL15" i="3"/>
  <c r="AN15" i="3" s="1"/>
  <c r="AP14" i="3"/>
  <c r="AM14" i="3" s="1"/>
  <c r="AK14" i="3"/>
  <c r="AJ14" i="3" s="1"/>
  <c r="AD14" i="3"/>
  <c r="AC14" i="3" s="1"/>
  <c r="Q15" i="3"/>
  <c r="W54" i="3"/>
  <c r="V54" i="3" s="1"/>
  <c r="A13" i="3"/>
  <c r="G24" i="11"/>
  <c r="F23" i="11"/>
  <c r="Q21" i="11"/>
  <c r="A21" i="11"/>
  <c r="K21" i="11" s="1"/>
  <c r="P22" i="11"/>
  <c r="N22" i="11"/>
  <c r="O22" i="11" s="1"/>
  <c r="B22" i="11"/>
  <c r="C22" i="11"/>
  <c r="D22" i="11" s="1"/>
  <c r="X55" i="3"/>
  <c r="B14" i="3"/>
  <c r="X16" i="3"/>
  <c r="W15" i="3"/>
  <c r="V15" i="3" s="1"/>
  <c r="B53" i="3"/>
  <c r="A53" i="3" s="1"/>
  <c r="C54" i="3"/>
  <c r="G54" i="3" s="1"/>
  <c r="J15" i="3"/>
  <c r="N15" i="3" s="1"/>
  <c r="I14" i="3"/>
  <c r="H14" i="3" s="1"/>
  <c r="P53" i="3"/>
  <c r="O53" i="3" s="1"/>
  <c r="Q54" i="3"/>
  <c r="AK53" i="3"/>
  <c r="AJ53" i="3" s="1"/>
  <c r="AL54" i="3"/>
  <c r="AM53" i="3" l="1"/>
  <c r="AF53" i="3"/>
  <c r="AP54" i="3"/>
  <c r="AN54" i="3"/>
  <c r="AM54" i="3" s="1"/>
  <c r="U54" i="3"/>
  <c r="S54" i="3"/>
  <c r="R54" i="3" s="1"/>
  <c r="AB55" i="3"/>
  <c r="Z55" i="3"/>
  <c r="Y55" i="3" s="1"/>
  <c r="AF14" i="3"/>
  <c r="R14" i="3"/>
  <c r="AI54" i="3"/>
  <c r="AG54" i="3"/>
  <c r="E16" i="3"/>
  <c r="AG15" i="3"/>
  <c r="AI15" i="3"/>
  <c r="AD15" i="3"/>
  <c r="AC15" i="3" s="1"/>
  <c r="AE16" i="3"/>
  <c r="AE17" i="3" s="1"/>
  <c r="Y15" i="3"/>
  <c r="AB16" i="3"/>
  <c r="Z16" i="3"/>
  <c r="U15" i="3"/>
  <c r="S15" i="3"/>
  <c r="R15" i="3" s="1"/>
  <c r="N55" i="3"/>
  <c r="K55" i="3" s="1"/>
  <c r="I55" i="3"/>
  <c r="H55" i="3" s="1"/>
  <c r="J56" i="3"/>
  <c r="L56" i="3" s="1"/>
  <c r="C17" i="3"/>
  <c r="G16" i="3"/>
  <c r="AP15" i="3"/>
  <c r="AM15" i="3" s="1"/>
  <c r="AL16" i="3"/>
  <c r="AN16" i="3" s="1"/>
  <c r="AK15" i="3"/>
  <c r="AJ15" i="3" s="1"/>
  <c r="AD54" i="3"/>
  <c r="AC54" i="3" s="1"/>
  <c r="AE55" i="3"/>
  <c r="Q16" i="3"/>
  <c r="W55" i="3"/>
  <c r="V55" i="3" s="1"/>
  <c r="P15" i="3"/>
  <c r="O15" i="3" s="1"/>
  <c r="A14" i="3"/>
  <c r="G25" i="11"/>
  <c r="F24" i="11"/>
  <c r="Q22" i="11"/>
  <c r="C23" i="11"/>
  <c r="D23" i="11" s="1"/>
  <c r="B23" i="11"/>
  <c r="N23" i="11"/>
  <c r="O23" i="11" s="1"/>
  <c r="P23" i="11"/>
  <c r="A22" i="11"/>
  <c r="K22" i="11" s="1"/>
  <c r="X56" i="3"/>
  <c r="B15" i="3"/>
  <c r="W16" i="3"/>
  <c r="V16" i="3" s="1"/>
  <c r="X17" i="3"/>
  <c r="AL55" i="3"/>
  <c r="AK54" i="3"/>
  <c r="AJ54" i="3" s="1"/>
  <c r="P54" i="3"/>
  <c r="O54" i="3" s="1"/>
  <c r="Q55" i="3"/>
  <c r="B54" i="3"/>
  <c r="A54" i="3" s="1"/>
  <c r="C55" i="3"/>
  <c r="G55" i="3" s="1"/>
  <c r="I15" i="3"/>
  <c r="H15" i="3" s="1"/>
  <c r="J16" i="3"/>
  <c r="N16" i="3" s="1"/>
  <c r="AB56" i="3" l="1"/>
  <c r="Z56" i="3"/>
  <c r="Y56" i="3" s="1"/>
  <c r="U55" i="3"/>
  <c r="S55" i="3"/>
  <c r="R55" i="3" s="1"/>
  <c r="AP55" i="3"/>
  <c r="AN55" i="3"/>
  <c r="AM55" i="3" s="1"/>
  <c r="AF54" i="3"/>
  <c r="AF15" i="3"/>
  <c r="D16" i="3"/>
  <c r="AG16" i="3"/>
  <c r="AF16" i="3" s="1"/>
  <c r="AI16" i="3"/>
  <c r="AG17" i="3"/>
  <c r="AI17" i="3"/>
  <c r="E17" i="3"/>
  <c r="S16" i="3"/>
  <c r="AD16" i="3"/>
  <c r="AC16" i="3" s="1"/>
  <c r="AI55" i="3"/>
  <c r="AG55" i="3"/>
  <c r="AF55" i="3" s="1"/>
  <c r="Y16" i="3"/>
  <c r="AB17" i="3"/>
  <c r="Z17" i="3"/>
  <c r="N56" i="3"/>
  <c r="K56" i="3" s="1"/>
  <c r="I56" i="3"/>
  <c r="H56" i="3" s="1"/>
  <c r="J57" i="3"/>
  <c r="L57" i="3" s="1"/>
  <c r="Q17" i="3"/>
  <c r="U16" i="3"/>
  <c r="AE18" i="3"/>
  <c r="AD17" i="3"/>
  <c r="AC17" i="3" s="1"/>
  <c r="P16" i="3"/>
  <c r="O16" i="3" s="1"/>
  <c r="C18" i="3"/>
  <c r="G17" i="3"/>
  <c r="X57" i="3"/>
  <c r="AE56" i="3"/>
  <c r="AD55" i="3"/>
  <c r="AC55" i="3" s="1"/>
  <c r="AP16" i="3"/>
  <c r="AM16" i="3" s="1"/>
  <c r="AK16" i="3"/>
  <c r="AJ16" i="3" s="1"/>
  <c r="AL17" i="3"/>
  <c r="AN17" i="3" s="1"/>
  <c r="A15" i="3"/>
  <c r="G26" i="11"/>
  <c r="F25" i="11"/>
  <c r="Q23" i="11"/>
  <c r="B24" i="11"/>
  <c r="P24" i="11"/>
  <c r="N24" i="11"/>
  <c r="O24" i="11" s="1"/>
  <c r="C24" i="11"/>
  <c r="D24" i="11" s="1"/>
  <c r="A23" i="11"/>
  <c r="K23" i="11" s="1"/>
  <c r="W56" i="3"/>
  <c r="V56" i="3" s="1"/>
  <c r="B16" i="3"/>
  <c r="X18" i="3"/>
  <c r="Z18" i="3" s="1"/>
  <c r="W17" i="3"/>
  <c r="V17" i="3" s="1"/>
  <c r="P55" i="3"/>
  <c r="O55" i="3" s="1"/>
  <c r="Q56" i="3"/>
  <c r="AK55" i="3"/>
  <c r="AJ55" i="3" s="1"/>
  <c r="AL56" i="3"/>
  <c r="J17" i="3"/>
  <c r="N17" i="3" s="1"/>
  <c r="I16" i="3"/>
  <c r="H16" i="3" s="1"/>
  <c r="B55" i="3"/>
  <c r="A55" i="3" s="1"/>
  <c r="C56" i="3"/>
  <c r="G56" i="3" s="1"/>
  <c r="W57" i="3" l="1"/>
  <c r="V57" i="3" s="1"/>
  <c r="AB57" i="3"/>
  <c r="Z57" i="3"/>
  <c r="U56" i="3"/>
  <c r="S56" i="3"/>
  <c r="R56" i="3" s="1"/>
  <c r="AP56" i="3"/>
  <c r="AN56" i="3"/>
  <c r="AM56" i="3" s="1"/>
  <c r="AF17" i="3"/>
  <c r="R16" i="3"/>
  <c r="D17" i="3"/>
  <c r="AG18" i="3"/>
  <c r="AF18" i="3" s="1"/>
  <c r="AI18" i="3"/>
  <c r="E18" i="3"/>
  <c r="AI56" i="3"/>
  <c r="AG56" i="3"/>
  <c r="Y17" i="3"/>
  <c r="AB18" i="3"/>
  <c r="Y18" i="3" s="1"/>
  <c r="U17" i="3"/>
  <c r="S17" i="3"/>
  <c r="N57" i="3"/>
  <c r="K57" i="3" s="1"/>
  <c r="I57" i="3"/>
  <c r="H57" i="3" s="1"/>
  <c r="J58" i="3"/>
  <c r="L58" i="3" s="1"/>
  <c r="X58" i="3"/>
  <c r="AE19" i="3"/>
  <c r="AD18" i="3"/>
  <c r="AC18" i="3" s="1"/>
  <c r="Q18" i="3"/>
  <c r="P17" i="3"/>
  <c r="O17" i="3" s="1"/>
  <c r="C19" i="3"/>
  <c r="G18" i="3"/>
  <c r="AP17" i="3"/>
  <c r="AM17" i="3" s="1"/>
  <c r="AK17" i="3"/>
  <c r="AJ17" i="3" s="1"/>
  <c r="AL18" i="3"/>
  <c r="AN18" i="3" s="1"/>
  <c r="AE57" i="3"/>
  <c r="AD56" i="3"/>
  <c r="AC56" i="3" s="1"/>
  <c r="A16" i="3"/>
  <c r="G27" i="11"/>
  <c r="F26" i="11"/>
  <c r="Q24" i="11"/>
  <c r="N25" i="11"/>
  <c r="O25" i="11" s="1"/>
  <c r="C25" i="11"/>
  <c r="D25" i="11" s="1"/>
  <c r="B25" i="11"/>
  <c r="P25" i="11"/>
  <c r="A24" i="11"/>
  <c r="K24" i="11" s="1"/>
  <c r="B17" i="3"/>
  <c r="X19" i="3"/>
  <c r="W18" i="3"/>
  <c r="V18" i="3" s="1"/>
  <c r="AL57" i="3"/>
  <c r="AK56" i="3"/>
  <c r="AJ56" i="3" s="1"/>
  <c r="B56" i="3"/>
  <c r="A56" i="3" s="1"/>
  <c r="C57" i="3"/>
  <c r="G57" i="3" s="1"/>
  <c r="I17" i="3"/>
  <c r="H17" i="3" s="1"/>
  <c r="J18" i="3"/>
  <c r="N18" i="3" s="1"/>
  <c r="P56" i="3"/>
  <c r="O56" i="3" s="1"/>
  <c r="Q57" i="3"/>
  <c r="AF56" i="3" l="1"/>
  <c r="Y57" i="3"/>
  <c r="R17" i="3"/>
  <c r="W58" i="3"/>
  <c r="V58" i="3" s="1"/>
  <c r="AB58" i="3"/>
  <c r="Z58" i="3"/>
  <c r="Y58" i="3" s="1"/>
  <c r="U57" i="3"/>
  <c r="S57" i="3"/>
  <c r="R57" i="3" s="1"/>
  <c r="AP57" i="3"/>
  <c r="AN57" i="3"/>
  <c r="AM57" i="3" s="1"/>
  <c r="D18" i="3"/>
  <c r="E19" i="3"/>
  <c r="AG19" i="3"/>
  <c r="AI19" i="3"/>
  <c r="AI57" i="3"/>
  <c r="AG57" i="3"/>
  <c r="AF57" i="3" s="1"/>
  <c r="U18" i="3"/>
  <c r="S18" i="3"/>
  <c r="AB19" i="3"/>
  <c r="Z19" i="3"/>
  <c r="X59" i="3"/>
  <c r="P18" i="3"/>
  <c r="O18" i="3" s="1"/>
  <c r="Q19" i="3"/>
  <c r="N58" i="3"/>
  <c r="K58" i="3" s="1"/>
  <c r="J59" i="3"/>
  <c r="L59" i="3" s="1"/>
  <c r="I58" i="3"/>
  <c r="H58" i="3" s="1"/>
  <c r="AD19" i="3"/>
  <c r="AC19" i="3" s="1"/>
  <c r="AE20" i="3"/>
  <c r="C20" i="3"/>
  <c r="G19" i="3"/>
  <c r="AP18" i="3"/>
  <c r="AM18" i="3" s="1"/>
  <c r="AL19" i="3"/>
  <c r="AN19" i="3" s="1"/>
  <c r="AK18" i="3"/>
  <c r="AJ18" i="3" s="1"/>
  <c r="AD57" i="3"/>
  <c r="AC57" i="3" s="1"/>
  <c r="AE58" i="3"/>
  <c r="A17" i="3"/>
  <c r="G28" i="11"/>
  <c r="F27" i="11"/>
  <c r="Q25" i="11"/>
  <c r="C26" i="11"/>
  <c r="D26" i="11" s="1"/>
  <c r="B26" i="11"/>
  <c r="P26" i="11"/>
  <c r="N26" i="11"/>
  <c r="O26" i="11" s="1"/>
  <c r="A25" i="11"/>
  <c r="K25" i="11" s="1"/>
  <c r="B18" i="3"/>
  <c r="X20" i="3"/>
  <c r="W19" i="3"/>
  <c r="V19" i="3" s="1"/>
  <c r="AK57" i="3"/>
  <c r="AJ57" i="3" s="1"/>
  <c r="AL58" i="3"/>
  <c r="P57" i="3"/>
  <c r="O57" i="3" s="1"/>
  <c r="Q58" i="3"/>
  <c r="J19" i="3"/>
  <c r="N19" i="3" s="1"/>
  <c r="I18" i="3"/>
  <c r="H18" i="3" s="1"/>
  <c r="B57" i="3"/>
  <c r="A57" i="3" s="1"/>
  <c r="C58" i="3"/>
  <c r="G58" i="3" s="1"/>
  <c r="AF19" i="3" l="1"/>
  <c r="AP58" i="3"/>
  <c r="AN58" i="3"/>
  <c r="X60" i="3"/>
  <c r="AB59" i="3"/>
  <c r="Z59" i="3"/>
  <c r="Y59" i="3" s="1"/>
  <c r="Y19" i="3"/>
  <c r="U58" i="3"/>
  <c r="S58" i="3"/>
  <c r="R18" i="3"/>
  <c r="AG20" i="3"/>
  <c r="AI20" i="3"/>
  <c r="E20" i="3"/>
  <c r="D19" i="3"/>
  <c r="AI58" i="3"/>
  <c r="AG58" i="3"/>
  <c r="AF58" i="3" s="1"/>
  <c r="Q20" i="3"/>
  <c r="S20" i="3" s="1"/>
  <c r="S19" i="3"/>
  <c r="AE21" i="3"/>
  <c r="AD20" i="3"/>
  <c r="AC20" i="3" s="1"/>
  <c r="U19" i="3"/>
  <c r="W59" i="3"/>
  <c r="V59" i="3" s="1"/>
  <c r="AB20" i="3"/>
  <c r="Z20" i="3"/>
  <c r="P19" i="3"/>
  <c r="O19" i="3" s="1"/>
  <c r="N59" i="3"/>
  <c r="K59" i="3" s="1"/>
  <c r="I59" i="3"/>
  <c r="H59" i="3" s="1"/>
  <c r="J60" i="3"/>
  <c r="L60" i="3" s="1"/>
  <c r="C21" i="3"/>
  <c r="G20" i="3"/>
  <c r="AD58" i="3"/>
  <c r="AC58" i="3" s="1"/>
  <c r="AE59" i="3"/>
  <c r="AP19" i="3"/>
  <c r="AM19" i="3" s="1"/>
  <c r="AL20" i="3"/>
  <c r="AN20" i="3" s="1"/>
  <c r="AK19" i="3"/>
  <c r="AJ19" i="3" s="1"/>
  <c r="A18" i="3"/>
  <c r="G29" i="11"/>
  <c r="F28" i="11"/>
  <c r="Q26" i="11"/>
  <c r="P27" i="11"/>
  <c r="N27" i="11"/>
  <c r="O27" i="11" s="1"/>
  <c r="C27" i="11"/>
  <c r="D27" i="11" s="1"/>
  <c r="B27" i="11"/>
  <c r="A26" i="11"/>
  <c r="K26" i="11" s="1"/>
  <c r="B19" i="3"/>
  <c r="X21" i="3"/>
  <c r="W20" i="3"/>
  <c r="V20" i="3" s="1"/>
  <c r="W60" i="3"/>
  <c r="V60" i="3" s="1"/>
  <c r="X61" i="3"/>
  <c r="P58" i="3"/>
  <c r="O58" i="3" s="1"/>
  <c r="Q59" i="3"/>
  <c r="B58" i="3"/>
  <c r="A58" i="3" s="1"/>
  <c r="C59" i="3"/>
  <c r="G59" i="3" s="1"/>
  <c r="I19" i="3"/>
  <c r="H19" i="3" s="1"/>
  <c r="J20" i="3"/>
  <c r="N20" i="3" s="1"/>
  <c r="AL59" i="3"/>
  <c r="AK58" i="3"/>
  <c r="AJ58" i="3" s="1"/>
  <c r="R58" i="3" l="1"/>
  <c r="AM58" i="3"/>
  <c r="AP59" i="3"/>
  <c r="AN59" i="3"/>
  <c r="U59" i="3"/>
  <c r="S59" i="3"/>
  <c r="R59" i="3" s="1"/>
  <c r="AB60" i="3"/>
  <c r="Z60" i="3"/>
  <c r="Y60" i="3" s="1"/>
  <c r="AB61" i="3"/>
  <c r="Z61" i="3"/>
  <c r="P20" i="3"/>
  <c r="O20" i="3" s="1"/>
  <c r="Y20" i="3"/>
  <c r="R19" i="3"/>
  <c r="Q21" i="3"/>
  <c r="S21" i="3" s="1"/>
  <c r="AF20" i="3"/>
  <c r="AG21" i="3"/>
  <c r="AI21" i="3"/>
  <c r="E21" i="3"/>
  <c r="AI59" i="3"/>
  <c r="AG59" i="3"/>
  <c r="AF59" i="3" s="1"/>
  <c r="U20" i="3"/>
  <c r="R20" i="3" s="1"/>
  <c r="AD21" i="3"/>
  <c r="AC21" i="3" s="1"/>
  <c r="AE22" i="3"/>
  <c r="D20" i="3"/>
  <c r="AB21" i="3"/>
  <c r="Z21" i="3"/>
  <c r="N60" i="3"/>
  <c r="K60" i="3" s="1"/>
  <c r="I60" i="3"/>
  <c r="H60" i="3" s="1"/>
  <c r="J61" i="3"/>
  <c r="L61" i="3" s="1"/>
  <c r="C22" i="3"/>
  <c r="G21" i="3"/>
  <c r="AP20" i="3"/>
  <c r="AM20" i="3" s="1"/>
  <c r="AK20" i="3"/>
  <c r="AJ20" i="3" s="1"/>
  <c r="AL21" i="3"/>
  <c r="AN21" i="3" s="1"/>
  <c r="AE60" i="3"/>
  <c r="AD59" i="3"/>
  <c r="AC59" i="3" s="1"/>
  <c r="A19" i="3"/>
  <c r="G30" i="11"/>
  <c r="F29" i="11"/>
  <c r="Q27" i="11"/>
  <c r="A27" i="11"/>
  <c r="K27" i="11" s="1"/>
  <c r="B28" i="11"/>
  <c r="C28" i="11"/>
  <c r="D28" i="11" s="1"/>
  <c r="P28" i="11"/>
  <c r="N28" i="11"/>
  <c r="O28" i="11" s="1"/>
  <c r="B20" i="3"/>
  <c r="W21" i="3"/>
  <c r="V21" i="3" s="1"/>
  <c r="X22" i="3"/>
  <c r="AK59" i="3"/>
  <c r="AJ59" i="3" s="1"/>
  <c r="AL60" i="3"/>
  <c r="J21" i="3"/>
  <c r="N21" i="3" s="1"/>
  <c r="I20" i="3"/>
  <c r="H20" i="3" s="1"/>
  <c r="X62" i="3"/>
  <c r="W61" i="3"/>
  <c r="V61" i="3" s="1"/>
  <c r="P59" i="3"/>
  <c r="O59" i="3" s="1"/>
  <c r="Q60" i="3"/>
  <c r="B59" i="3"/>
  <c r="A59" i="3" s="1"/>
  <c r="C60" i="3"/>
  <c r="G60" i="3" s="1"/>
  <c r="P21" i="3"/>
  <c r="O21" i="3" s="1"/>
  <c r="Q22" i="3"/>
  <c r="Y61" i="3" l="1"/>
  <c r="AM59" i="3"/>
  <c r="AB62" i="3"/>
  <c r="Z62" i="3"/>
  <c r="Y62" i="3" s="1"/>
  <c r="U60" i="3"/>
  <c r="S60" i="3"/>
  <c r="R60" i="3" s="1"/>
  <c r="AP60" i="3"/>
  <c r="AN60" i="3"/>
  <c r="AM60" i="3" s="1"/>
  <c r="AF21" i="3"/>
  <c r="U21" i="3"/>
  <c r="R21" i="3" s="1"/>
  <c r="AI60" i="3"/>
  <c r="AG60" i="3"/>
  <c r="AF60" i="3" s="1"/>
  <c r="E22" i="3"/>
  <c r="D21" i="3"/>
  <c r="AG22" i="3"/>
  <c r="AI22" i="3"/>
  <c r="AE23" i="3"/>
  <c r="AD22" i="3"/>
  <c r="AC22" i="3" s="1"/>
  <c r="Y21" i="3"/>
  <c r="U22" i="3"/>
  <c r="S22" i="3"/>
  <c r="AB22" i="3"/>
  <c r="Z22" i="3"/>
  <c r="Y22" i="3" s="1"/>
  <c r="N61" i="3"/>
  <c r="K61" i="3" s="1"/>
  <c r="I61" i="3"/>
  <c r="H61" i="3" s="1"/>
  <c r="J62" i="3"/>
  <c r="L62" i="3" s="1"/>
  <c r="C23" i="3"/>
  <c r="G22" i="3"/>
  <c r="AD60" i="3"/>
  <c r="AC60" i="3" s="1"/>
  <c r="AE61" i="3"/>
  <c r="AP21" i="3"/>
  <c r="AM21" i="3" s="1"/>
  <c r="AK21" i="3"/>
  <c r="AJ21" i="3" s="1"/>
  <c r="AL22" i="3"/>
  <c r="AN22" i="3" s="1"/>
  <c r="G31" i="11"/>
  <c r="F30" i="11"/>
  <c r="Q28" i="11"/>
  <c r="N29" i="11"/>
  <c r="O29" i="11" s="1"/>
  <c r="P29" i="11"/>
  <c r="B29" i="11"/>
  <c r="C29" i="11"/>
  <c r="D29" i="11" s="1"/>
  <c r="A28" i="11"/>
  <c r="K28" i="11" s="1"/>
  <c r="B21" i="3"/>
  <c r="W22" i="3"/>
  <c r="V22" i="3" s="1"/>
  <c r="X23" i="3"/>
  <c r="W62" i="3"/>
  <c r="V62" i="3" s="1"/>
  <c r="X63" i="3"/>
  <c r="AL61" i="3"/>
  <c r="AK60" i="3"/>
  <c r="AJ60" i="3" s="1"/>
  <c r="I21" i="3"/>
  <c r="H21" i="3" s="1"/>
  <c r="J22" i="3"/>
  <c r="N22" i="3" s="1"/>
  <c r="Q23" i="3"/>
  <c r="P22" i="3"/>
  <c r="O22" i="3" s="1"/>
  <c r="B60" i="3"/>
  <c r="A60" i="3" s="1"/>
  <c r="C61" i="3"/>
  <c r="G61" i="3" s="1"/>
  <c r="P60" i="3"/>
  <c r="O60" i="3" s="1"/>
  <c r="Q61" i="3"/>
  <c r="AB63" i="3" l="1"/>
  <c r="Z63" i="3"/>
  <c r="Y63" i="3" s="1"/>
  <c r="AP61" i="3"/>
  <c r="AN61" i="3"/>
  <c r="AM61" i="3" s="1"/>
  <c r="U61" i="3"/>
  <c r="S61" i="3"/>
  <c r="R61" i="3" s="1"/>
  <c r="AF22" i="3"/>
  <c r="AI61" i="3"/>
  <c r="AG61" i="3"/>
  <c r="D22" i="3"/>
  <c r="E23" i="3"/>
  <c r="AG23" i="3"/>
  <c r="AI23" i="3"/>
  <c r="AD23" i="3"/>
  <c r="AC23" i="3" s="1"/>
  <c r="AE24" i="3"/>
  <c r="R22" i="3"/>
  <c r="U23" i="3"/>
  <c r="S23" i="3"/>
  <c r="AB23" i="3"/>
  <c r="Z23" i="3"/>
  <c r="N62" i="3"/>
  <c r="K62" i="3" s="1"/>
  <c r="J63" i="3"/>
  <c r="L63" i="3" s="1"/>
  <c r="I62" i="3"/>
  <c r="H62" i="3" s="1"/>
  <c r="C24" i="3"/>
  <c r="G23" i="3"/>
  <c r="AD61" i="3"/>
  <c r="AC61" i="3" s="1"/>
  <c r="AE62" i="3"/>
  <c r="AP22" i="3"/>
  <c r="AM22" i="3" s="1"/>
  <c r="AK22" i="3"/>
  <c r="AJ22" i="3" s="1"/>
  <c r="AL23" i="3"/>
  <c r="AN23" i="3" s="1"/>
  <c r="A21" i="3"/>
  <c r="G32" i="11"/>
  <c r="F31" i="11"/>
  <c r="Q29" i="11"/>
  <c r="A29" i="11"/>
  <c r="K29" i="11" s="1"/>
  <c r="N30" i="11"/>
  <c r="O30" i="11" s="1"/>
  <c r="C30" i="11"/>
  <c r="D30" i="11" s="1"/>
  <c r="B30" i="11"/>
  <c r="P30" i="11"/>
  <c r="B22" i="3"/>
  <c r="X24" i="3"/>
  <c r="W23" i="3"/>
  <c r="V23" i="3" s="1"/>
  <c r="AK61" i="3"/>
  <c r="AJ61" i="3" s="1"/>
  <c r="AL62" i="3"/>
  <c r="X64" i="3"/>
  <c r="W63" i="3"/>
  <c r="V63" i="3" s="1"/>
  <c r="P61" i="3"/>
  <c r="O61" i="3" s="1"/>
  <c r="Q62" i="3"/>
  <c r="Q24" i="3"/>
  <c r="P23" i="3"/>
  <c r="O23" i="3" s="1"/>
  <c r="J23" i="3"/>
  <c r="N23" i="3" s="1"/>
  <c r="I22" i="3"/>
  <c r="H22" i="3" s="1"/>
  <c r="B61" i="3"/>
  <c r="A61" i="3" s="1"/>
  <c r="C62" i="3"/>
  <c r="G62" i="3" s="1"/>
  <c r="AF61" i="3" l="1"/>
  <c r="AB64" i="3"/>
  <c r="Z64" i="3"/>
  <c r="AP62" i="3"/>
  <c r="AN62" i="3"/>
  <c r="AM62" i="3" s="1"/>
  <c r="U62" i="3"/>
  <c r="S62" i="3"/>
  <c r="R62" i="3" s="1"/>
  <c r="AF23" i="3"/>
  <c r="R23" i="3"/>
  <c r="Y23" i="3"/>
  <c r="AG24" i="3"/>
  <c r="AI24" i="3"/>
  <c r="AI62" i="3"/>
  <c r="AG62" i="3"/>
  <c r="AF62" i="3" s="1"/>
  <c r="D23" i="3"/>
  <c r="E24" i="3"/>
  <c r="AD24" i="3"/>
  <c r="AC24" i="3" s="1"/>
  <c r="AE25" i="3"/>
  <c r="AE26" i="3" s="1"/>
  <c r="U24" i="3"/>
  <c r="S24" i="3"/>
  <c r="AB24" i="3"/>
  <c r="Z24" i="3"/>
  <c r="N63" i="3"/>
  <c r="K63" i="3" s="1"/>
  <c r="I63" i="3"/>
  <c r="H63" i="3" s="1"/>
  <c r="J64" i="3"/>
  <c r="L64" i="3" s="1"/>
  <c r="C25" i="3"/>
  <c r="G24" i="3"/>
  <c r="AP23" i="3"/>
  <c r="AM23" i="3" s="1"/>
  <c r="AL24" i="3"/>
  <c r="AN24" i="3" s="1"/>
  <c r="AK23" i="3"/>
  <c r="AJ23" i="3" s="1"/>
  <c r="AD62" i="3"/>
  <c r="AC62" i="3" s="1"/>
  <c r="AE63" i="3"/>
  <c r="A22" i="3"/>
  <c r="G33" i="11"/>
  <c r="F32" i="11"/>
  <c r="Q30" i="11"/>
  <c r="B31" i="11"/>
  <c r="P31" i="11"/>
  <c r="N31" i="11"/>
  <c r="O31" i="11" s="1"/>
  <c r="C31" i="11"/>
  <c r="D31" i="11" s="1"/>
  <c r="A30" i="11"/>
  <c r="K30" i="11" s="1"/>
  <c r="B23" i="3"/>
  <c r="X25" i="3"/>
  <c r="W24" i="3"/>
  <c r="V24" i="3" s="1"/>
  <c r="Q25" i="3"/>
  <c r="P24" i="3"/>
  <c r="O24" i="3" s="1"/>
  <c r="X65" i="3"/>
  <c r="W64" i="3"/>
  <c r="V64" i="3" s="1"/>
  <c r="P62" i="3"/>
  <c r="O62" i="3" s="1"/>
  <c r="Q63" i="3"/>
  <c r="B62" i="3"/>
  <c r="A62" i="3" s="1"/>
  <c r="C63" i="3"/>
  <c r="G63" i="3" s="1"/>
  <c r="AL63" i="3"/>
  <c r="AK62" i="3"/>
  <c r="AJ62" i="3" s="1"/>
  <c r="I23" i="3"/>
  <c r="H23" i="3" s="1"/>
  <c r="J24" i="3"/>
  <c r="N24" i="3" s="1"/>
  <c r="Y64" i="3" l="1"/>
  <c r="AB65" i="3"/>
  <c r="Z65" i="3"/>
  <c r="AP63" i="3"/>
  <c r="AN63" i="3"/>
  <c r="AM63" i="3" s="1"/>
  <c r="U63" i="3"/>
  <c r="S63" i="3"/>
  <c r="R63" i="3" s="1"/>
  <c r="R24" i="3"/>
  <c r="AF24" i="3"/>
  <c r="D24" i="3"/>
  <c r="AI63" i="3"/>
  <c r="AG63" i="3"/>
  <c r="AF63" i="3" s="1"/>
  <c r="E25" i="3"/>
  <c r="AG26" i="3"/>
  <c r="AI26" i="3"/>
  <c r="AG25" i="3"/>
  <c r="AI25" i="3"/>
  <c r="AD25" i="3"/>
  <c r="AC25" i="3" s="1"/>
  <c r="Y24" i="3"/>
  <c r="U25" i="3"/>
  <c r="S25" i="3"/>
  <c r="AB25" i="3"/>
  <c r="Z25" i="3"/>
  <c r="N64" i="3"/>
  <c r="K64" i="3" s="1"/>
  <c r="J65" i="3"/>
  <c r="L65" i="3" s="1"/>
  <c r="I64" i="3"/>
  <c r="H64" i="3" s="1"/>
  <c r="C26" i="3"/>
  <c r="G25" i="3"/>
  <c r="AE64" i="3"/>
  <c r="AD63" i="3"/>
  <c r="AC63" i="3" s="1"/>
  <c r="AP24" i="3"/>
  <c r="AM24" i="3" s="1"/>
  <c r="AK24" i="3"/>
  <c r="AJ24" i="3" s="1"/>
  <c r="AL25" i="3"/>
  <c r="AN25" i="3" s="1"/>
  <c r="A23" i="3"/>
  <c r="G34" i="11"/>
  <c r="F33" i="11"/>
  <c r="Q31" i="11"/>
  <c r="N32" i="11"/>
  <c r="O32" i="11" s="1"/>
  <c r="C32" i="11"/>
  <c r="D32" i="11" s="1"/>
  <c r="B32" i="11"/>
  <c r="P32" i="11"/>
  <c r="A31" i="11"/>
  <c r="K31" i="11" s="1"/>
  <c r="B24" i="3"/>
  <c r="X26" i="3"/>
  <c r="W25" i="3"/>
  <c r="V25" i="3" s="1"/>
  <c r="W65" i="3"/>
  <c r="V65" i="3" s="1"/>
  <c r="X66" i="3"/>
  <c r="P25" i="3"/>
  <c r="O25" i="3" s="1"/>
  <c r="Q26" i="3"/>
  <c r="J25" i="3"/>
  <c r="N25" i="3" s="1"/>
  <c r="I24" i="3"/>
  <c r="H24" i="3" s="1"/>
  <c r="AK63" i="3"/>
  <c r="AJ63" i="3" s="1"/>
  <c r="AL64" i="3"/>
  <c r="B63" i="3"/>
  <c r="A63" i="3" s="1"/>
  <c r="C64" i="3"/>
  <c r="G64" i="3" s="1"/>
  <c r="P63" i="3"/>
  <c r="O63" i="3" s="1"/>
  <c r="Q64" i="3"/>
  <c r="AD26" i="3"/>
  <c r="AC26" i="3" s="1"/>
  <c r="AE27" i="3"/>
  <c r="Y65" i="3" l="1"/>
  <c r="U64" i="3"/>
  <c r="S64" i="3"/>
  <c r="AP64" i="3"/>
  <c r="AN64" i="3"/>
  <c r="AM64" i="3" s="1"/>
  <c r="AB66" i="3"/>
  <c r="Z66" i="3"/>
  <c r="Y66" i="3" s="1"/>
  <c r="AF26" i="3"/>
  <c r="AF25" i="3"/>
  <c r="D25" i="3"/>
  <c r="E26" i="3"/>
  <c r="AI64" i="3"/>
  <c r="AG64" i="3"/>
  <c r="AG27" i="3"/>
  <c r="AI27" i="3"/>
  <c r="R25" i="3"/>
  <c r="Y25" i="3"/>
  <c r="U26" i="3"/>
  <c r="S26" i="3"/>
  <c r="AB26" i="3"/>
  <c r="Z26" i="3"/>
  <c r="N65" i="3"/>
  <c r="K65" i="3" s="1"/>
  <c r="J66" i="3"/>
  <c r="L66" i="3" s="1"/>
  <c r="I65" i="3"/>
  <c r="H65" i="3" s="1"/>
  <c r="C27" i="3"/>
  <c r="G26" i="3"/>
  <c r="AP25" i="3"/>
  <c r="AM25" i="3" s="1"/>
  <c r="AL26" i="3"/>
  <c r="AN26" i="3" s="1"/>
  <c r="AK25" i="3"/>
  <c r="AJ25" i="3" s="1"/>
  <c r="AD64" i="3"/>
  <c r="AC64" i="3" s="1"/>
  <c r="AE65" i="3"/>
  <c r="A24" i="3"/>
  <c r="G35" i="11"/>
  <c r="F34" i="11"/>
  <c r="Q32" i="11"/>
  <c r="A32" i="11"/>
  <c r="K32" i="11" s="1"/>
  <c r="B33" i="11"/>
  <c r="P33" i="11"/>
  <c r="N33" i="11"/>
  <c r="O33" i="11" s="1"/>
  <c r="C33" i="11"/>
  <c r="D33" i="11" s="1"/>
  <c r="B25" i="3"/>
  <c r="X27" i="3"/>
  <c r="W26" i="3"/>
  <c r="V26" i="3" s="1"/>
  <c r="I25" i="3"/>
  <c r="H25" i="3" s="1"/>
  <c r="J26" i="3"/>
  <c r="N26" i="3" s="1"/>
  <c r="AE28" i="3"/>
  <c r="AD27" i="3"/>
  <c r="AC27" i="3" s="1"/>
  <c r="Q27" i="3"/>
  <c r="P26" i="3"/>
  <c r="O26" i="3" s="1"/>
  <c r="Q65" i="3"/>
  <c r="P64" i="3"/>
  <c r="O64" i="3" s="1"/>
  <c r="AK64" i="3"/>
  <c r="AJ64" i="3" s="1"/>
  <c r="AL65" i="3"/>
  <c r="X67" i="3"/>
  <c r="W66" i="3"/>
  <c r="V66" i="3" s="1"/>
  <c r="B64" i="3"/>
  <c r="A64" i="3" s="1"/>
  <c r="C65" i="3"/>
  <c r="G65" i="3" s="1"/>
  <c r="R64" i="3" l="1"/>
  <c r="R26" i="3"/>
  <c r="AP65" i="3"/>
  <c r="AN65" i="3"/>
  <c r="AM65" i="3" s="1"/>
  <c r="U65" i="3"/>
  <c r="S65" i="3"/>
  <c r="R65" i="3" s="1"/>
  <c r="AB67" i="3"/>
  <c r="Z67" i="3"/>
  <c r="Y67" i="3" s="1"/>
  <c r="AF64" i="3"/>
  <c r="AF27" i="3"/>
  <c r="AI65" i="3"/>
  <c r="AG65" i="3"/>
  <c r="AF65" i="3" s="1"/>
  <c r="D26" i="3"/>
  <c r="E27" i="3"/>
  <c r="AG28" i="3"/>
  <c r="AI28" i="3"/>
  <c r="Y26" i="3"/>
  <c r="U27" i="3"/>
  <c r="S27" i="3"/>
  <c r="AB27" i="3"/>
  <c r="Z27" i="3"/>
  <c r="N66" i="3"/>
  <c r="K66" i="3" s="1"/>
  <c r="J67" i="3"/>
  <c r="L67" i="3" s="1"/>
  <c r="I66" i="3"/>
  <c r="H66" i="3" s="1"/>
  <c r="C28" i="3"/>
  <c r="G27" i="3"/>
  <c r="AE66" i="3"/>
  <c r="AD65" i="3"/>
  <c r="AC65" i="3" s="1"/>
  <c r="AP26" i="3"/>
  <c r="AM26" i="3" s="1"/>
  <c r="AL27" i="3"/>
  <c r="AN27" i="3" s="1"/>
  <c r="AK26" i="3"/>
  <c r="AJ26" i="3" s="1"/>
  <c r="A25" i="3"/>
  <c r="G36" i="11"/>
  <c r="F35" i="11"/>
  <c r="Q33" i="11"/>
  <c r="N34" i="11"/>
  <c r="O34" i="11" s="1"/>
  <c r="C34" i="11"/>
  <c r="D34" i="11" s="1"/>
  <c r="B34" i="11"/>
  <c r="P34" i="11"/>
  <c r="A33" i="11"/>
  <c r="K33" i="11" s="1"/>
  <c r="B26" i="3"/>
  <c r="W27" i="3"/>
  <c r="V27" i="3" s="1"/>
  <c r="X28" i="3"/>
  <c r="Q28" i="3"/>
  <c r="P27" i="3"/>
  <c r="O27" i="3" s="1"/>
  <c r="P65" i="3"/>
  <c r="O65" i="3" s="1"/>
  <c r="Q66" i="3"/>
  <c r="AL66" i="3"/>
  <c r="AK65" i="3"/>
  <c r="AJ65" i="3" s="1"/>
  <c r="AE29" i="3"/>
  <c r="AD28" i="3"/>
  <c r="AC28" i="3" s="1"/>
  <c r="J27" i="3"/>
  <c r="N27" i="3" s="1"/>
  <c r="I26" i="3"/>
  <c r="H26" i="3" s="1"/>
  <c r="C66" i="3"/>
  <c r="G66" i="3" s="1"/>
  <c r="B65" i="3"/>
  <c r="A65" i="3" s="1"/>
  <c r="W67" i="3"/>
  <c r="V67" i="3" s="1"/>
  <c r="X68" i="3"/>
  <c r="U66" i="3" l="1"/>
  <c r="S66" i="3"/>
  <c r="R66" i="3" s="1"/>
  <c r="AP66" i="3"/>
  <c r="AN66" i="3"/>
  <c r="AM66" i="3" s="1"/>
  <c r="AB68" i="3"/>
  <c r="Z68" i="3"/>
  <c r="Y68" i="3" s="1"/>
  <c r="R27" i="3"/>
  <c r="AF28" i="3"/>
  <c r="AI66" i="3"/>
  <c r="AG66" i="3"/>
  <c r="AF66" i="3" s="1"/>
  <c r="AG29" i="3"/>
  <c r="AI29" i="3"/>
  <c r="E28" i="3"/>
  <c r="D27" i="3"/>
  <c r="Y27" i="3"/>
  <c r="U28" i="3"/>
  <c r="S28" i="3"/>
  <c r="AB28" i="3"/>
  <c r="Z28" i="3"/>
  <c r="N67" i="3"/>
  <c r="K67" i="3" s="1"/>
  <c r="J68" i="3"/>
  <c r="L68" i="3" s="1"/>
  <c r="I67" i="3"/>
  <c r="H67" i="3" s="1"/>
  <c r="C29" i="3"/>
  <c r="G28" i="3"/>
  <c r="AP27" i="3"/>
  <c r="AM27" i="3" s="1"/>
  <c r="AL28" i="3"/>
  <c r="AN28" i="3" s="1"/>
  <c r="AK27" i="3"/>
  <c r="AJ27" i="3" s="1"/>
  <c r="AD66" i="3"/>
  <c r="AC66" i="3" s="1"/>
  <c r="AE67" i="3"/>
  <c r="A26" i="3"/>
  <c r="G37" i="11"/>
  <c r="F36" i="11"/>
  <c r="Q34" i="11"/>
  <c r="A34" i="11"/>
  <c r="K34" i="11" s="1"/>
  <c r="C35" i="11"/>
  <c r="D35" i="11" s="1"/>
  <c r="B35" i="11"/>
  <c r="P35" i="11"/>
  <c r="N35" i="11"/>
  <c r="O35" i="11" s="1"/>
  <c r="B27" i="3"/>
  <c r="W28" i="3"/>
  <c r="V28" i="3" s="1"/>
  <c r="X29" i="3"/>
  <c r="AK66" i="3"/>
  <c r="AJ66" i="3" s="1"/>
  <c r="AL67" i="3"/>
  <c r="X69" i="3"/>
  <c r="W68" i="3"/>
  <c r="V68" i="3" s="1"/>
  <c r="B66" i="3"/>
  <c r="A66" i="3" s="1"/>
  <c r="C67" i="3"/>
  <c r="G67" i="3" s="1"/>
  <c r="Q29" i="3"/>
  <c r="P28" i="3"/>
  <c r="O28" i="3" s="1"/>
  <c r="Q67" i="3"/>
  <c r="P66" i="3"/>
  <c r="O66" i="3" s="1"/>
  <c r="I27" i="3"/>
  <c r="H27" i="3" s="1"/>
  <c r="J28" i="3"/>
  <c r="N28" i="3" s="1"/>
  <c r="AE30" i="3"/>
  <c r="AD29" i="3"/>
  <c r="AC29" i="3" s="1"/>
  <c r="AP67" i="3" l="1"/>
  <c r="AN67" i="3"/>
  <c r="AM67" i="3" s="1"/>
  <c r="AB69" i="3"/>
  <c r="Z69" i="3"/>
  <c r="Y69" i="3" s="1"/>
  <c r="U67" i="3"/>
  <c r="S67" i="3"/>
  <c r="R67" i="3" s="1"/>
  <c r="Y28" i="3"/>
  <c r="R28" i="3"/>
  <c r="AF29" i="3"/>
  <c r="AI67" i="3"/>
  <c r="AG67" i="3"/>
  <c r="AF67" i="3" s="1"/>
  <c r="D28" i="3"/>
  <c r="E29" i="3"/>
  <c r="AG30" i="3"/>
  <c r="AI30" i="3"/>
  <c r="U29" i="3"/>
  <c r="S29" i="3"/>
  <c r="AB29" i="3"/>
  <c r="Z29" i="3"/>
  <c r="N68" i="3"/>
  <c r="K68" i="3" s="1"/>
  <c r="J69" i="3"/>
  <c r="L69" i="3" s="1"/>
  <c r="I68" i="3"/>
  <c r="H68" i="3" s="1"/>
  <c r="C30" i="3"/>
  <c r="G29" i="3"/>
  <c r="AE68" i="3"/>
  <c r="AD67" i="3"/>
  <c r="AC67" i="3" s="1"/>
  <c r="AP28" i="3"/>
  <c r="AM28" i="3" s="1"/>
  <c r="AL29" i="3"/>
  <c r="AN29" i="3" s="1"/>
  <c r="AK28" i="3"/>
  <c r="AJ28" i="3" s="1"/>
  <c r="A27" i="3"/>
  <c r="G38" i="11"/>
  <c r="F37" i="11"/>
  <c r="P36" i="11"/>
  <c r="N36" i="11"/>
  <c r="O36" i="11" s="1"/>
  <c r="C36" i="11"/>
  <c r="D36" i="11" s="1"/>
  <c r="B36" i="11"/>
  <c r="A35" i="11"/>
  <c r="K35" i="11" s="1"/>
  <c r="Q35" i="11"/>
  <c r="B28" i="3"/>
  <c r="X30" i="3"/>
  <c r="W29" i="3"/>
  <c r="V29" i="3" s="1"/>
  <c r="AD30" i="3"/>
  <c r="AC30" i="3" s="1"/>
  <c r="AE31" i="3"/>
  <c r="C68" i="3"/>
  <c r="G68" i="3" s="1"/>
  <c r="B67" i="3"/>
  <c r="A67" i="3" s="1"/>
  <c r="P29" i="3"/>
  <c r="O29" i="3" s="1"/>
  <c r="Q30" i="3"/>
  <c r="W69" i="3"/>
  <c r="V69" i="3" s="1"/>
  <c r="X70" i="3"/>
  <c r="P67" i="3"/>
  <c r="O67" i="3" s="1"/>
  <c r="Q68" i="3"/>
  <c r="J29" i="3"/>
  <c r="N29" i="3" s="1"/>
  <c r="I28" i="3"/>
  <c r="H28" i="3" s="1"/>
  <c r="AL68" i="3"/>
  <c r="AK67" i="3"/>
  <c r="AJ67" i="3" s="1"/>
  <c r="R29" i="3" l="1"/>
  <c r="AP68" i="3"/>
  <c r="AN68" i="3"/>
  <c r="U68" i="3"/>
  <c r="S68" i="3"/>
  <c r="R68" i="3" s="1"/>
  <c r="AB70" i="3"/>
  <c r="Z70" i="3"/>
  <c r="Y70" i="3" s="1"/>
  <c r="AF30" i="3"/>
  <c r="Y29" i="3"/>
  <c r="AI68" i="3"/>
  <c r="AG68" i="3"/>
  <c r="AF68" i="3" s="1"/>
  <c r="D29" i="3"/>
  <c r="E30" i="3"/>
  <c r="AG31" i="3"/>
  <c r="AI31" i="3"/>
  <c r="U30" i="3"/>
  <c r="S30" i="3"/>
  <c r="R30" i="3" s="1"/>
  <c r="AB30" i="3"/>
  <c r="Z30" i="3"/>
  <c r="N69" i="3"/>
  <c r="K69" i="3" s="1"/>
  <c r="J70" i="3"/>
  <c r="L70" i="3" s="1"/>
  <c r="I69" i="3"/>
  <c r="H69" i="3" s="1"/>
  <c r="C31" i="3"/>
  <c r="G30" i="3"/>
  <c r="AP29" i="3"/>
  <c r="AM29" i="3" s="1"/>
  <c r="AK29" i="3"/>
  <c r="AJ29" i="3" s="1"/>
  <c r="AL30" i="3"/>
  <c r="AN30" i="3" s="1"/>
  <c r="AE69" i="3"/>
  <c r="AD68" i="3"/>
  <c r="AC68" i="3" s="1"/>
  <c r="A28" i="3"/>
  <c r="G39" i="11"/>
  <c r="F38" i="11"/>
  <c r="Q36" i="11"/>
  <c r="A36" i="11"/>
  <c r="K36" i="11" s="1"/>
  <c r="B37" i="11"/>
  <c r="C37" i="11"/>
  <c r="D37" i="11" s="1"/>
  <c r="P37" i="11"/>
  <c r="N37" i="11"/>
  <c r="O37" i="11" s="1"/>
  <c r="B29" i="3"/>
  <c r="W30" i="3"/>
  <c r="V30" i="3" s="1"/>
  <c r="X31" i="3"/>
  <c r="AK68" i="3"/>
  <c r="AJ68" i="3" s="1"/>
  <c r="AL69" i="3"/>
  <c r="B68" i="3"/>
  <c r="A68" i="3" s="1"/>
  <c r="C69" i="3"/>
  <c r="G69" i="3" s="1"/>
  <c r="Q31" i="3"/>
  <c r="P30" i="3"/>
  <c r="O30" i="3" s="1"/>
  <c r="I29" i="3"/>
  <c r="H29" i="3" s="1"/>
  <c r="J30" i="3"/>
  <c r="N30" i="3" s="1"/>
  <c r="X71" i="3"/>
  <c r="W70" i="3"/>
  <c r="V70" i="3" s="1"/>
  <c r="Q69" i="3"/>
  <c r="P68" i="3"/>
  <c r="O68" i="3" s="1"/>
  <c r="AE32" i="3"/>
  <c r="AD31" i="3"/>
  <c r="AC31" i="3" s="1"/>
  <c r="AM68" i="3" l="1"/>
  <c r="AP69" i="3"/>
  <c r="AN69" i="3"/>
  <c r="U69" i="3"/>
  <c r="S69" i="3"/>
  <c r="R69" i="3" s="1"/>
  <c r="AB71" i="3"/>
  <c r="Z71" i="3"/>
  <c r="Y71" i="3" s="1"/>
  <c r="Y30" i="3"/>
  <c r="AF31" i="3"/>
  <c r="AG32" i="3"/>
  <c r="AI32" i="3"/>
  <c r="AI69" i="3"/>
  <c r="AG69" i="3"/>
  <c r="D30" i="3"/>
  <c r="E31" i="3"/>
  <c r="U31" i="3"/>
  <c r="S31" i="3"/>
  <c r="R31" i="3" s="1"/>
  <c r="AB31" i="3"/>
  <c r="Z31" i="3"/>
  <c r="N70" i="3"/>
  <c r="K70" i="3" s="1"/>
  <c r="I70" i="3"/>
  <c r="H70" i="3" s="1"/>
  <c r="J71" i="3"/>
  <c r="L71" i="3" s="1"/>
  <c r="C32" i="3"/>
  <c r="G31" i="3"/>
  <c r="AE70" i="3"/>
  <c r="AD69" i="3"/>
  <c r="AC69" i="3" s="1"/>
  <c r="AP30" i="3"/>
  <c r="AM30" i="3" s="1"/>
  <c r="AL31" i="3"/>
  <c r="AN31" i="3" s="1"/>
  <c r="AK30" i="3"/>
  <c r="AJ30" i="3" s="1"/>
  <c r="A29" i="3"/>
  <c r="G40" i="11"/>
  <c r="F39" i="11"/>
  <c r="Q37" i="11"/>
  <c r="A37" i="11"/>
  <c r="K37" i="11" s="1"/>
  <c r="N38" i="11"/>
  <c r="O38" i="11" s="1"/>
  <c r="P38" i="11"/>
  <c r="C38" i="11"/>
  <c r="D38" i="11" s="1"/>
  <c r="B38" i="11"/>
  <c r="B30" i="3"/>
  <c r="X32" i="3"/>
  <c r="W31" i="3"/>
  <c r="V31" i="3" s="1"/>
  <c r="J31" i="3"/>
  <c r="N31" i="3" s="1"/>
  <c r="I30" i="3"/>
  <c r="H30" i="3" s="1"/>
  <c r="Q32" i="3"/>
  <c r="P31" i="3"/>
  <c r="O31" i="3" s="1"/>
  <c r="C70" i="3"/>
  <c r="G70" i="3" s="1"/>
  <c r="B69" i="3"/>
  <c r="A69" i="3" s="1"/>
  <c r="P69" i="3"/>
  <c r="O69" i="3" s="1"/>
  <c r="Q70" i="3"/>
  <c r="AE33" i="3"/>
  <c r="AD32" i="3"/>
  <c r="AC32" i="3" s="1"/>
  <c r="AL70" i="3"/>
  <c r="AK69" i="3"/>
  <c r="AJ69" i="3" s="1"/>
  <c r="W71" i="3"/>
  <c r="V71" i="3" s="1"/>
  <c r="X72" i="3"/>
  <c r="AM69" i="3" l="1"/>
  <c r="AB72" i="3"/>
  <c r="Z72" i="3"/>
  <c r="AP70" i="3"/>
  <c r="AN70" i="3"/>
  <c r="AM70" i="3" s="1"/>
  <c r="U70" i="3"/>
  <c r="S70" i="3"/>
  <c r="R70" i="3" s="1"/>
  <c r="AF69" i="3"/>
  <c r="AF32" i="3"/>
  <c r="AG33" i="3"/>
  <c r="AF33" i="3" s="1"/>
  <c r="AI33" i="3"/>
  <c r="AI70" i="3"/>
  <c r="AG70" i="3"/>
  <c r="D31" i="3"/>
  <c r="E32" i="3"/>
  <c r="Y31" i="3"/>
  <c r="U32" i="3"/>
  <c r="S32" i="3"/>
  <c r="AB32" i="3"/>
  <c r="Z32" i="3"/>
  <c r="N71" i="3"/>
  <c r="K71" i="3" s="1"/>
  <c r="J72" i="3"/>
  <c r="L72" i="3" s="1"/>
  <c r="I71" i="3"/>
  <c r="H71" i="3" s="1"/>
  <c r="C33" i="3"/>
  <c r="G32" i="3"/>
  <c r="AP31" i="3"/>
  <c r="AM31" i="3" s="1"/>
  <c r="AL32" i="3"/>
  <c r="AN32" i="3" s="1"/>
  <c r="AK31" i="3"/>
  <c r="AJ31" i="3" s="1"/>
  <c r="AE71" i="3"/>
  <c r="AD70" i="3"/>
  <c r="AC70" i="3" s="1"/>
  <c r="A30" i="3"/>
  <c r="G41" i="11"/>
  <c r="F40" i="11"/>
  <c r="Q38" i="11"/>
  <c r="C39" i="11"/>
  <c r="D39" i="11" s="1"/>
  <c r="B39" i="11"/>
  <c r="P39" i="11"/>
  <c r="N39" i="11"/>
  <c r="O39" i="11" s="1"/>
  <c r="A38" i="11"/>
  <c r="K38" i="11" s="1"/>
  <c r="B31" i="3"/>
  <c r="X33" i="3"/>
  <c r="W32" i="3"/>
  <c r="V32" i="3" s="1"/>
  <c r="AK70" i="3"/>
  <c r="AJ70" i="3" s="1"/>
  <c r="AL71" i="3"/>
  <c r="AE34" i="3"/>
  <c r="AD33" i="3"/>
  <c r="AC33" i="3" s="1"/>
  <c r="B70" i="3"/>
  <c r="A70" i="3" s="1"/>
  <c r="C71" i="3"/>
  <c r="G71" i="3" s="1"/>
  <c r="Q71" i="3"/>
  <c r="P70" i="3"/>
  <c r="O70" i="3" s="1"/>
  <c r="X73" i="3"/>
  <c r="W72" i="3"/>
  <c r="V72" i="3" s="1"/>
  <c r="Q33" i="3"/>
  <c r="P32" i="3"/>
  <c r="O32" i="3" s="1"/>
  <c r="I31" i="3"/>
  <c r="H31" i="3" s="1"/>
  <c r="J32" i="3"/>
  <c r="N32" i="3" s="1"/>
  <c r="Y72" i="3" l="1"/>
  <c r="R32" i="3"/>
  <c r="Y32" i="3"/>
  <c r="AB73" i="3"/>
  <c r="Z73" i="3"/>
  <c r="Y73" i="3" s="1"/>
  <c r="AP71" i="3"/>
  <c r="AN71" i="3"/>
  <c r="AM71" i="3" s="1"/>
  <c r="U71" i="3"/>
  <c r="S71" i="3"/>
  <c r="R71" i="3" s="1"/>
  <c r="AF70" i="3"/>
  <c r="AI71" i="3"/>
  <c r="AG71" i="3"/>
  <c r="AF71" i="3" s="1"/>
  <c r="D32" i="3"/>
  <c r="E33" i="3"/>
  <c r="AG34" i="3"/>
  <c r="AI34" i="3"/>
  <c r="U33" i="3"/>
  <c r="S33" i="3"/>
  <c r="AB33" i="3"/>
  <c r="Z33" i="3"/>
  <c r="N72" i="3"/>
  <c r="K72" i="3" s="1"/>
  <c r="I72" i="3"/>
  <c r="H72" i="3" s="1"/>
  <c r="J73" i="3"/>
  <c r="L73" i="3" s="1"/>
  <c r="C34" i="3"/>
  <c r="G33" i="3"/>
  <c r="AE72" i="3"/>
  <c r="AD71" i="3"/>
  <c r="AC71" i="3" s="1"/>
  <c r="AP32" i="3"/>
  <c r="AM32" i="3" s="1"/>
  <c r="AL33" i="3"/>
  <c r="AN33" i="3" s="1"/>
  <c r="AK32" i="3"/>
  <c r="AJ32" i="3" s="1"/>
  <c r="A31" i="3"/>
  <c r="F41" i="11"/>
  <c r="Q39" i="11"/>
  <c r="P40" i="11"/>
  <c r="N40" i="11"/>
  <c r="O40" i="11" s="1"/>
  <c r="C40" i="11"/>
  <c r="D40" i="11" s="1"/>
  <c r="B40" i="11"/>
  <c r="A39" i="11"/>
  <c r="K39" i="11" s="1"/>
  <c r="B32" i="3"/>
  <c r="X34" i="3"/>
  <c r="W33" i="3"/>
  <c r="V33" i="3" s="1"/>
  <c r="C72" i="3"/>
  <c r="G72" i="3" s="1"/>
  <c r="B71" i="3"/>
  <c r="A71" i="3" s="1"/>
  <c r="P33" i="3"/>
  <c r="O33" i="3" s="1"/>
  <c r="Q34" i="3"/>
  <c r="J33" i="3"/>
  <c r="N33" i="3" s="1"/>
  <c r="I32" i="3"/>
  <c r="H32" i="3" s="1"/>
  <c r="AD34" i="3"/>
  <c r="AC34" i="3" s="1"/>
  <c r="AE35" i="3"/>
  <c r="AL72" i="3"/>
  <c r="AK71" i="3"/>
  <c r="AJ71" i="3" s="1"/>
  <c r="W73" i="3"/>
  <c r="V73" i="3" s="1"/>
  <c r="X74" i="3"/>
  <c r="P71" i="3"/>
  <c r="O71" i="3" s="1"/>
  <c r="Q72" i="3"/>
  <c r="Y33" i="3" l="1"/>
  <c r="R33" i="3"/>
  <c r="U72" i="3"/>
  <c r="S72" i="3"/>
  <c r="R72" i="3" s="1"/>
  <c r="AB74" i="3"/>
  <c r="Z74" i="3"/>
  <c r="Y74" i="3" s="1"/>
  <c r="AP72" i="3"/>
  <c r="AN72" i="3"/>
  <c r="AM72" i="3" s="1"/>
  <c r="AF34" i="3"/>
  <c r="AI72" i="3"/>
  <c r="AG72" i="3"/>
  <c r="AF72" i="3" s="1"/>
  <c r="D33" i="3"/>
  <c r="AG35" i="3"/>
  <c r="AI35" i="3"/>
  <c r="E34" i="3"/>
  <c r="U34" i="3"/>
  <c r="S34" i="3"/>
  <c r="AB34" i="3"/>
  <c r="Z34" i="3"/>
  <c r="N73" i="3"/>
  <c r="K73" i="3" s="1"/>
  <c r="J74" i="3"/>
  <c r="L74" i="3" s="1"/>
  <c r="I73" i="3"/>
  <c r="H73" i="3" s="1"/>
  <c r="C35" i="3"/>
  <c r="G34" i="3"/>
  <c r="AP33" i="3"/>
  <c r="AM33" i="3" s="1"/>
  <c r="AK33" i="3"/>
  <c r="AJ33" i="3" s="1"/>
  <c r="AL34" i="3"/>
  <c r="AN34" i="3" s="1"/>
  <c r="AE73" i="3"/>
  <c r="AD72" i="3"/>
  <c r="AC72" i="3" s="1"/>
  <c r="A32" i="3"/>
  <c r="Q40" i="11"/>
  <c r="A40" i="11"/>
  <c r="K40" i="11" s="1"/>
  <c r="C41" i="11"/>
  <c r="D41" i="11" s="1"/>
  <c r="B41" i="11"/>
  <c r="P41" i="11"/>
  <c r="N41" i="11"/>
  <c r="O41" i="11" s="1"/>
  <c r="B33" i="3"/>
  <c r="X35" i="3"/>
  <c r="W34" i="3"/>
  <c r="V34" i="3" s="1"/>
  <c r="Q35" i="3"/>
  <c r="P34" i="3"/>
  <c r="O34" i="3" s="1"/>
  <c r="Q73" i="3"/>
  <c r="P72" i="3"/>
  <c r="O72" i="3" s="1"/>
  <c r="X75" i="3"/>
  <c r="W74" i="3"/>
  <c r="V74" i="3" s="1"/>
  <c r="B72" i="3"/>
  <c r="A72" i="3" s="1"/>
  <c r="C73" i="3"/>
  <c r="G73" i="3" s="1"/>
  <c r="I33" i="3"/>
  <c r="H33" i="3" s="1"/>
  <c r="J34" i="3"/>
  <c r="N34" i="3" s="1"/>
  <c r="AK72" i="3"/>
  <c r="AJ72" i="3" s="1"/>
  <c r="AL73" i="3"/>
  <c r="AE36" i="3"/>
  <c r="AD35" i="3"/>
  <c r="AC35" i="3" s="1"/>
  <c r="AF35" i="3" l="1"/>
  <c r="R34" i="3"/>
  <c r="AB75" i="3"/>
  <c r="Z75" i="3"/>
  <c r="Y75" i="3" s="1"/>
  <c r="U73" i="3"/>
  <c r="S73" i="3"/>
  <c r="R73" i="3" s="1"/>
  <c r="Y34" i="3"/>
  <c r="AP73" i="3"/>
  <c r="AN73" i="3"/>
  <c r="AM73" i="3" s="1"/>
  <c r="AI73" i="3"/>
  <c r="AG73" i="3"/>
  <c r="AF73" i="3" s="1"/>
  <c r="AG36" i="3"/>
  <c r="AI36" i="3"/>
  <c r="E35" i="3"/>
  <c r="D34" i="3"/>
  <c r="AB35" i="3"/>
  <c r="Z35" i="3"/>
  <c r="U35" i="3"/>
  <c r="S35" i="3"/>
  <c r="N74" i="3"/>
  <c r="K74" i="3" s="1"/>
  <c r="J75" i="3"/>
  <c r="L75" i="3" s="1"/>
  <c r="I74" i="3"/>
  <c r="H74" i="3" s="1"/>
  <c r="C36" i="3"/>
  <c r="G35" i="3"/>
  <c r="AD73" i="3"/>
  <c r="AC73" i="3" s="1"/>
  <c r="AE74" i="3"/>
  <c r="AP34" i="3"/>
  <c r="AM34" i="3" s="1"/>
  <c r="AK34" i="3"/>
  <c r="AJ34" i="3" s="1"/>
  <c r="AL35" i="3"/>
  <c r="AN35" i="3" s="1"/>
  <c r="A33" i="3"/>
  <c r="Q41" i="11"/>
  <c r="Q42" i="11" s="1"/>
  <c r="A41" i="11"/>
  <c r="K41" i="11" s="1"/>
  <c r="J44" i="11" s="1"/>
  <c r="B34" i="3"/>
  <c r="X36" i="3"/>
  <c r="W35" i="3"/>
  <c r="V35" i="3" s="1"/>
  <c r="C74" i="3"/>
  <c r="G74" i="3" s="1"/>
  <c r="B73" i="3"/>
  <c r="A73" i="3" s="1"/>
  <c r="J35" i="3"/>
  <c r="N35" i="3" s="1"/>
  <c r="I34" i="3"/>
  <c r="H34" i="3" s="1"/>
  <c r="AD36" i="3"/>
  <c r="AC36" i="3" s="1"/>
  <c r="AE37" i="3"/>
  <c r="W75" i="3"/>
  <c r="V75" i="3" s="1"/>
  <c r="X76" i="3"/>
  <c r="P73" i="3"/>
  <c r="O73" i="3" s="1"/>
  <c r="Q74" i="3"/>
  <c r="AL74" i="3"/>
  <c r="AK73" i="3"/>
  <c r="AJ73" i="3" s="1"/>
  <c r="Q36" i="3"/>
  <c r="P35" i="3"/>
  <c r="O35" i="3" s="1"/>
  <c r="R35" i="3" l="1"/>
  <c r="AP74" i="3"/>
  <c r="AN74" i="3"/>
  <c r="AM74" i="3" s="1"/>
  <c r="Y35" i="3"/>
  <c r="U74" i="3"/>
  <c r="S74" i="3"/>
  <c r="R74" i="3" s="1"/>
  <c r="AB76" i="3"/>
  <c r="Z76" i="3"/>
  <c r="Y76" i="3" s="1"/>
  <c r="AF36" i="3"/>
  <c r="AI74" i="3"/>
  <c r="AG74" i="3"/>
  <c r="AF74" i="3" s="1"/>
  <c r="D35" i="3"/>
  <c r="E36" i="3"/>
  <c r="AG37" i="3"/>
  <c r="AI37" i="3"/>
  <c r="U36" i="3"/>
  <c r="S36" i="3"/>
  <c r="R36" i="3" s="1"/>
  <c r="AB36" i="3"/>
  <c r="Z36" i="3"/>
  <c r="N75" i="3"/>
  <c r="K75" i="3" s="1"/>
  <c r="I75" i="3"/>
  <c r="H75" i="3" s="1"/>
  <c r="J76" i="3"/>
  <c r="L76" i="3" s="1"/>
  <c r="C37" i="3"/>
  <c r="G36" i="3"/>
  <c r="AP35" i="3"/>
  <c r="AM35" i="3" s="1"/>
  <c r="AL36" i="3"/>
  <c r="AN36" i="3" s="1"/>
  <c r="AK35" i="3"/>
  <c r="AJ35" i="3" s="1"/>
  <c r="AD74" i="3"/>
  <c r="AC74" i="3" s="1"/>
  <c r="AE75" i="3"/>
  <c r="A34" i="3"/>
  <c r="B35" i="3"/>
  <c r="X37" i="3"/>
  <c r="W36" i="3"/>
  <c r="V36" i="3" s="1"/>
  <c r="X77" i="3"/>
  <c r="W76" i="3"/>
  <c r="V76" i="3" s="1"/>
  <c r="AE38" i="3"/>
  <c r="AD37" i="3"/>
  <c r="AC37" i="3" s="1"/>
  <c r="Q37" i="3"/>
  <c r="P36" i="3"/>
  <c r="O36" i="3" s="1"/>
  <c r="AK74" i="3"/>
  <c r="AJ74" i="3" s="1"/>
  <c r="AL75" i="3"/>
  <c r="I35" i="3"/>
  <c r="H35" i="3" s="1"/>
  <c r="J36" i="3"/>
  <c r="N36" i="3" s="1"/>
  <c r="Q75" i="3"/>
  <c r="P74" i="3"/>
  <c r="O74" i="3" s="1"/>
  <c r="B74" i="3"/>
  <c r="A74" i="3" s="1"/>
  <c r="C75" i="3"/>
  <c r="G75" i="3" s="1"/>
  <c r="Y36" i="3" l="1"/>
  <c r="U75" i="3"/>
  <c r="S75" i="3"/>
  <c r="R75" i="3" s="1"/>
  <c r="AP75" i="3"/>
  <c r="AN75" i="3"/>
  <c r="AM75" i="3" s="1"/>
  <c r="AB77" i="3"/>
  <c r="Z77" i="3"/>
  <c r="Y77" i="3" s="1"/>
  <c r="AF37" i="3"/>
  <c r="AG38" i="3"/>
  <c r="AI38" i="3"/>
  <c r="D36" i="3"/>
  <c r="E37" i="3"/>
  <c r="AI75" i="3"/>
  <c r="AG75" i="3"/>
  <c r="AB37" i="3"/>
  <c r="Z37" i="3"/>
  <c r="U37" i="3"/>
  <c r="S37" i="3"/>
  <c r="N76" i="3"/>
  <c r="K76" i="3" s="1"/>
  <c r="I76" i="3"/>
  <c r="H76" i="3" s="1"/>
  <c r="J77" i="3"/>
  <c r="L77" i="3" s="1"/>
  <c r="C38" i="3"/>
  <c r="G37" i="3"/>
  <c r="AD75" i="3"/>
  <c r="AC75" i="3" s="1"/>
  <c r="AE76" i="3"/>
  <c r="AP36" i="3"/>
  <c r="AM36" i="3" s="1"/>
  <c r="AK36" i="3"/>
  <c r="AJ36" i="3" s="1"/>
  <c r="AL37" i="3"/>
  <c r="AN37" i="3" s="1"/>
  <c r="J37" i="3"/>
  <c r="I6" i="3" s="1"/>
  <c r="A35" i="3"/>
  <c r="B36" i="3"/>
  <c r="A36" i="3" s="1"/>
  <c r="W37" i="3"/>
  <c r="V37" i="3" s="1"/>
  <c r="X38" i="3"/>
  <c r="AL76" i="3"/>
  <c r="AK75" i="3"/>
  <c r="AJ75" i="3" s="1"/>
  <c r="Q38" i="3"/>
  <c r="P37" i="3"/>
  <c r="O37" i="3" s="1"/>
  <c r="C76" i="3"/>
  <c r="G76" i="3" s="1"/>
  <c r="B75" i="3"/>
  <c r="A75" i="3" s="1"/>
  <c r="AD38" i="3"/>
  <c r="AC38" i="3" s="1"/>
  <c r="AE39" i="3"/>
  <c r="P75" i="3"/>
  <c r="O75" i="3" s="1"/>
  <c r="Q76" i="3"/>
  <c r="I36" i="3"/>
  <c r="H36" i="3" s="1"/>
  <c r="W77" i="3"/>
  <c r="V77" i="3" s="1"/>
  <c r="X78" i="3"/>
  <c r="AF38" i="3" l="1"/>
  <c r="R37" i="3"/>
  <c r="Y37" i="3"/>
  <c r="AF75" i="3"/>
  <c r="U76" i="3"/>
  <c r="S76" i="3"/>
  <c r="R76" i="3" s="1"/>
  <c r="AB78" i="3"/>
  <c r="Z78" i="3"/>
  <c r="Y78" i="3" s="1"/>
  <c r="Y46" i="3" s="1"/>
  <c r="N37" i="3"/>
  <c r="AP76" i="3"/>
  <c r="AN76" i="3"/>
  <c r="AM76" i="3" s="1"/>
  <c r="AG39" i="3"/>
  <c r="AF39" i="3" s="1"/>
  <c r="AF7" i="3" s="1"/>
  <c r="AD6" i="3" s="1"/>
  <c r="AI39" i="3"/>
  <c r="AI76" i="3"/>
  <c r="AG76" i="3"/>
  <c r="D37" i="3"/>
  <c r="E38" i="3"/>
  <c r="AB38" i="3"/>
  <c r="Z38" i="3"/>
  <c r="U38" i="3"/>
  <c r="S38" i="3"/>
  <c r="N77" i="3"/>
  <c r="K77" i="3" s="1"/>
  <c r="J78" i="3"/>
  <c r="I77" i="3"/>
  <c r="H77" i="3" s="1"/>
  <c r="C39" i="3"/>
  <c r="G38" i="3"/>
  <c r="W78" i="3"/>
  <c r="V78" i="3" s="1"/>
  <c r="AP37" i="3"/>
  <c r="AM37" i="3" s="1"/>
  <c r="AK37" i="3"/>
  <c r="AJ37" i="3" s="1"/>
  <c r="AL38" i="3"/>
  <c r="AE77" i="3"/>
  <c r="AD76" i="3"/>
  <c r="AC76" i="3" s="1"/>
  <c r="AD39" i="3"/>
  <c r="AC39" i="3" s="1"/>
  <c r="J38" i="3"/>
  <c r="J39" i="3" s="1"/>
  <c r="B37" i="3"/>
  <c r="W38" i="3"/>
  <c r="V38" i="3" s="1"/>
  <c r="X39" i="3"/>
  <c r="B76" i="3"/>
  <c r="A76" i="3" s="1"/>
  <c r="C77" i="3"/>
  <c r="G77" i="3" s="1"/>
  <c r="Q77" i="3"/>
  <c r="P76" i="3"/>
  <c r="O76" i="3" s="1"/>
  <c r="Q39" i="3"/>
  <c r="P38" i="3"/>
  <c r="O38" i="3" s="1"/>
  <c r="I37" i="3"/>
  <c r="H37" i="3" s="1"/>
  <c r="AK76" i="3"/>
  <c r="AJ76" i="3" s="1"/>
  <c r="AL77" i="3"/>
  <c r="L78" i="3" l="1"/>
  <c r="Y38" i="3"/>
  <c r="Y7" i="3" s="1"/>
  <c r="W6" i="3" s="1"/>
  <c r="E39" i="3"/>
  <c r="R38" i="3"/>
  <c r="AP77" i="3"/>
  <c r="AN77" i="3"/>
  <c r="AM77" i="3" s="1"/>
  <c r="U77" i="3"/>
  <c r="S77" i="3"/>
  <c r="R77" i="3" s="1"/>
  <c r="R46" i="3" s="1"/>
  <c r="W45" i="3" s="1"/>
  <c r="AF76" i="3"/>
  <c r="AN38" i="3"/>
  <c r="AI77" i="3"/>
  <c r="AG77" i="3"/>
  <c r="D38" i="3"/>
  <c r="W39" i="3"/>
  <c r="V39" i="3" s="1"/>
  <c r="G39" i="3"/>
  <c r="U39" i="3"/>
  <c r="S39" i="3"/>
  <c r="N78" i="3"/>
  <c r="I78" i="3"/>
  <c r="H78" i="3" s="1"/>
  <c r="AD77" i="3"/>
  <c r="AC77" i="3" s="1"/>
  <c r="AE78" i="3"/>
  <c r="AD78" i="3" s="1"/>
  <c r="AC78" i="3" s="1"/>
  <c r="AP38" i="3"/>
  <c r="AL39" i="3"/>
  <c r="AK39" i="3" s="1"/>
  <c r="AJ39" i="3" s="1"/>
  <c r="AK38" i="3"/>
  <c r="AJ38" i="3" s="1"/>
  <c r="A37" i="3"/>
  <c r="P39" i="3"/>
  <c r="O39" i="3" s="1"/>
  <c r="B38" i="3"/>
  <c r="I39" i="3"/>
  <c r="H39" i="3" s="1"/>
  <c r="I38" i="3"/>
  <c r="H38" i="3" s="1"/>
  <c r="AL78" i="3"/>
  <c r="AK77" i="3"/>
  <c r="AJ77" i="3" s="1"/>
  <c r="P77" i="3"/>
  <c r="O77" i="3" s="1"/>
  <c r="Q78" i="3"/>
  <c r="P78" i="3" s="1"/>
  <c r="O78" i="3" s="1"/>
  <c r="C78" i="3"/>
  <c r="B77" i="3"/>
  <c r="A77" i="3" s="1"/>
  <c r="K78" i="3" l="1"/>
  <c r="K46" i="3" s="1"/>
  <c r="I45" i="3" s="1"/>
  <c r="D39" i="3"/>
  <c r="D7" i="3" s="1"/>
  <c r="B6" i="3" s="1"/>
  <c r="G78" i="3"/>
  <c r="B45" i="3"/>
  <c r="AF77" i="3"/>
  <c r="AN78" i="3"/>
  <c r="P45" i="3"/>
  <c r="AF46" i="3"/>
  <c r="AD45" i="3" s="1"/>
  <c r="AB14" i="11" s="1"/>
  <c r="AB15" i="11" s="1"/>
  <c r="J45" i="11" s="1"/>
  <c r="AM38" i="3"/>
  <c r="AM7" i="3" s="1"/>
  <c r="AK6" i="3" s="1"/>
  <c r="R39" i="3"/>
  <c r="R7" i="3" s="1"/>
  <c r="P6" i="3" s="1"/>
  <c r="B78" i="3"/>
  <c r="A78" i="3" s="1"/>
  <c r="AK78" i="3"/>
  <c r="AJ78" i="3" s="1"/>
  <c r="AP78" i="3"/>
  <c r="A38" i="3"/>
  <c r="B39" i="3"/>
  <c r="AA44" i="11" l="1"/>
  <c r="J46" i="11"/>
  <c r="K45" i="11" s="1"/>
  <c r="K46" i="11" s="1"/>
  <c r="K48" i="11" s="1"/>
  <c r="AM78" i="3"/>
  <c r="AM46" i="3" s="1"/>
  <c r="AK45" i="3" s="1"/>
  <c r="A39" i="3"/>
</calcChain>
</file>

<file path=xl/sharedStrings.xml><?xml version="1.0" encoding="utf-8"?>
<sst xmlns="http://schemas.openxmlformats.org/spreadsheetml/2006/main" count="163" uniqueCount="112">
  <si>
    <t>Monat:</t>
  </si>
  <si>
    <t>Tage</t>
  </si>
  <si>
    <t>Feiertage</t>
  </si>
  <si>
    <t>1. Januar</t>
  </si>
  <si>
    <t>6. Januar</t>
  </si>
  <si>
    <t>Internationaler Frauentag</t>
  </si>
  <si>
    <t>Ostersonntag</t>
  </si>
  <si>
    <t>JAHRESKALENDER</t>
  </si>
  <si>
    <t>Jahr:</t>
  </si>
  <si>
    <t>Freitag vor Ostersonntag</t>
  </si>
  <si>
    <t>Montag nach Ostersonntag</t>
  </si>
  <si>
    <t>39 Tage nach Ostersonntag</t>
  </si>
  <si>
    <t>49 Tage nach Ostersonntag</t>
  </si>
  <si>
    <t>50 Tage nach Ostersonntag</t>
  </si>
  <si>
    <t>60 Tage nach Ostersonntag</t>
  </si>
  <si>
    <t>1. Mai</t>
  </si>
  <si>
    <t>15. August</t>
  </si>
  <si>
    <t>20. September</t>
  </si>
  <si>
    <t>3. Oktober</t>
  </si>
  <si>
    <t>31. Oktober</t>
  </si>
  <si>
    <t>1. November</t>
  </si>
  <si>
    <t>Mittwoch vor dem 23. November</t>
  </si>
  <si>
    <t>25. Dezember</t>
  </si>
  <si>
    <t>26. Dezember</t>
  </si>
  <si>
    <t>im Bundesland</t>
  </si>
  <si>
    <t>gefeiert</t>
  </si>
  <si>
    <t xml:space="preserve"> Neujahr</t>
  </si>
  <si>
    <t xml:space="preserve"> Heilige Drei Könige</t>
  </si>
  <si>
    <t xml:space="preserve"> Internationaler Frauentag</t>
  </si>
  <si>
    <t xml:space="preserve"> Karfreitag</t>
  </si>
  <si>
    <t xml:space="preserve"> Ostersonntag</t>
  </si>
  <si>
    <t xml:space="preserve"> Ostermontag</t>
  </si>
  <si>
    <t xml:space="preserve"> Tag der Arbeit</t>
  </si>
  <si>
    <t xml:space="preserve"> Christi Himmelfahrt</t>
  </si>
  <si>
    <t xml:space="preserve"> Pfingstmontag</t>
  </si>
  <si>
    <t xml:space="preserve"> Fronleichnam</t>
  </si>
  <si>
    <t xml:space="preserve"> Mariä Himmelfahrt</t>
  </si>
  <si>
    <t xml:space="preserve"> Weltkindertag</t>
  </si>
  <si>
    <t xml:space="preserve"> Tag der Deutschen Einheit</t>
  </si>
  <si>
    <t xml:space="preserve"> Reformationstag</t>
  </si>
  <si>
    <t xml:space="preserve"> Allerheiligen</t>
  </si>
  <si>
    <t xml:space="preserve"> Buß- und Bettag</t>
  </si>
  <si>
    <t xml:space="preserve"> 1. Weihnachtsfeiertag</t>
  </si>
  <si>
    <t xml:space="preserve"> 2. Weihnachtsfeiertag</t>
  </si>
  <si>
    <t>Ostern</t>
  </si>
  <si>
    <t>Montag</t>
  </si>
  <si>
    <t>Dienstag</t>
  </si>
  <si>
    <t>Mittwoch</t>
  </si>
  <si>
    <t>Donnerstag</t>
  </si>
  <si>
    <t>Freitag</t>
  </si>
  <si>
    <t>Sonnabend</t>
  </si>
  <si>
    <t>Sonntag</t>
  </si>
  <si>
    <t>Arbeitszeit-</t>
  </si>
  <si>
    <t>modell</t>
  </si>
  <si>
    <t>permanent freie Tage</t>
  </si>
  <si>
    <t>FIRMENNAME</t>
  </si>
  <si>
    <t xml:space="preserve">Standort: </t>
  </si>
  <si>
    <t>Name:</t>
  </si>
  <si>
    <t xml:space="preserve">Monat/ Jahr: </t>
  </si>
  <si>
    <t>Datum</t>
  </si>
  <si>
    <t>Beginn</t>
  </si>
  <si>
    <t>Ende</t>
  </si>
  <si>
    <t>Pause</t>
  </si>
  <si>
    <t>Ergebnis abzgl. Pause</t>
  </si>
  <si>
    <t>km</t>
  </si>
  <si>
    <t>Anmerkungen</t>
  </si>
  <si>
    <t>Monat gehörende Tage eintragen</t>
  </si>
  <si>
    <t>reguläre geplante Arbeitszeit:</t>
  </si>
  <si>
    <r>
      <t xml:space="preserve">   freie Tage   </t>
    </r>
    <r>
      <rPr>
        <sz val="11"/>
        <color theme="1"/>
        <rFont val="Calibri"/>
        <family val="2"/>
        <scheme val="minor"/>
      </rPr>
      <t>und nicht zum</t>
    </r>
  </si>
  <si>
    <t>Wochensoll:</t>
  </si>
  <si>
    <t>Urlaub</t>
  </si>
  <si>
    <t xml:space="preserve">tägl. Durchschnittl. Arbeitszeit: </t>
  </si>
  <si>
    <t xml:space="preserve">(bei Krankheit/ Urlaub/ </t>
  </si>
  <si>
    <t>bez. Fortbildung)</t>
  </si>
  <si>
    <t>Fortbildung</t>
  </si>
  <si>
    <t>Krank</t>
  </si>
  <si>
    <t>Kurzarbeit</t>
  </si>
  <si>
    <t xml:space="preserve">hier Stunden eintragen, wenn nicht </t>
  </si>
  <si>
    <t>SONSTIGE</t>
  </si>
  <si>
    <t>Stunden</t>
  </si>
  <si>
    <t>der ganze Arbeitstag beansprucht wird</t>
  </si>
  <si>
    <t>plus</t>
  </si>
  <si>
    <t>SUMME:</t>
  </si>
  <si>
    <t>Monats-Ist (ges.):</t>
  </si>
  <si>
    <t>Monats-Soll</t>
  </si>
  <si>
    <t>Monats-Soll:</t>
  </si>
  <si>
    <t>Stundenanzahl Kurzarbeit :</t>
  </si>
  <si>
    <t xml:space="preserve">Monatsdifferenz: </t>
  </si>
  <si>
    <t>ist Netto-Monatsdifferenz</t>
  </si>
  <si>
    <t>Übertrag Vormonat:</t>
  </si>
  <si>
    <t>Übertrag:</t>
  </si>
  <si>
    <t xml:space="preserve">km: </t>
  </si>
  <si>
    <t>alle angegebenen Feiertage frei</t>
  </si>
  <si>
    <t>Tage - Woche</t>
  </si>
  <si>
    <t>Schichtdienst</t>
  </si>
  <si>
    <t>März</t>
  </si>
  <si>
    <t>April</t>
  </si>
  <si>
    <t>Mai</t>
  </si>
  <si>
    <t>Juni</t>
  </si>
  <si>
    <t>August</t>
  </si>
  <si>
    <t>September</t>
  </si>
  <si>
    <t>Oktober</t>
  </si>
  <si>
    <t>November</t>
  </si>
  <si>
    <t xml:space="preserve"> Pfingstsonntag</t>
  </si>
  <si>
    <t>Dezember</t>
  </si>
  <si>
    <t xml:space="preserve">Personal Nr: </t>
  </si>
  <si>
    <t xml:space="preserve">      Unterschrift Mitarbeiter</t>
  </si>
  <si>
    <t xml:space="preserve">       Unterschrift Vorgesetzter</t>
  </si>
  <si>
    <t>Arbeitsbeginn:</t>
  </si>
  <si>
    <t>täglich</t>
  </si>
  <si>
    <t>Arbeitstage</t>
  </si>
  <si>
    <t>Arbeitstage: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</si>
</sst>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mmmm"/>
    <numFmt numFmtId="165" formatCode="dd/mm"/>
    <numFmt numFmtId="166" formatCode="ddd"/>
    <numFmt numFmtId="167" formatCode="\K\W\ 0"/>
    <numFmt numFmtId="168" formatCode="d/m;@"/>
    <numFmt numFmtId="169" formatCode="h:mm;@"/>
    <numFmt numFmtId="170" formatCode="\-0"/>
    <numFmt numFmtId="171" formatCode="dd"/>
    <numFmt numFmtId="172" formatCode="mmm\ yyyy"/>
    <numFmt numFmtId="173" formatCode="[$-407]mmmmm\ yy;@"/>
  </numFmts>
  <fonts count="3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sz val="12"/>
      <color theme="0"/>
      <name val="Arial"/>
      <family val="2"/>
    </font>
    <font>
      <sz val="8"/>
      <name val="Arial"/>
      <family val="2"/>
    </font>
    <font>
      <sz val="10"/>
      <color theme="0" tint="-0.3499862666707357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20"/>
      <name val="Arial"/>
      <family val="2"/>
    </font>
    <font>
      <sz val="11"/>
      <name val="Arial"/>
      <family val="2"/>
    </font>
    <font>
      <sz val="14"/>
      <color theme="0"/>
      <name val="Arial"/>
      <family val="2"/>
    </font>
    <font>
      <b/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55">
    <xf numFmtId="0" fontId="0" fillId="0" borderId="0" xfId="0"/>
    <xf numFmtId="49" fontId="0" fillId="0" borderId="0" xfId="0" applyNumberFormat="1"/>
    <xf numFmtId="0" fontId="0" fillId="0" borderId="0" xfId="0" applyProtection="1">
      <protection locked="0"/>
    </xf>
    <xf numFmtId="0" fontId="0" fillId="0" borderId="0" xfId="0" applyProtection="1"/>
    <xf numFmtId="0" fontId="0" fillId="0" borderId="1" xfId="0" applyBorder="1" applyAlignment="1" applyProtection="1">
      <alignment horizontal="center"/>
      <protection locked="0"/>
    </xf>
    <xf numFmtId="14" fontId="0" fillId="0" borderId="0" xfId="0" applyNumberFormat="1" applyProtection="1">
      <protection locked="0"/>
    </xf>
    <xf numFmtId="0" fontId="6" fillId="0" borderId="0" xfId="0" applyFont="1" applyProtection="1"/>
    <xf numFmtId="0" fontId="2" fillId="0" borderId="0" xfId="0" applyFont="1" applyAlignment="1" applyProtection="1">
      <alignment horizontal="right"/>
    </xf>
    <xf numFmtId="49" fontId="5" fillId="0" borderId="1" xfId="0" applyNumberFormat="1" applyFont="1" applyFill="1" applyBorder="1" applyAlignment="1" applyProtection="1">
      <alignment vertical="top"/>
    </xf>
    <xf numFmtId="14" fontId="0" fillId="0" borderId="1" xfId="0" applyNumberFormat="1" applyBorder="1" applyAlignment="1" applyProtection="1">
      <alignment horizontal="center"/>
    </xf>
    <xf numFmtId="49" fontId="5" fillId="0" borderId="1" xfId="0" applyNumberFormat="1" applyFont="1" applyFill="1" applyBorder="1" applyProtection="1"/>
    <xf numFmtId="49" fontId="5" fillId="0" borderId="1" xfId="0" applyNumberFormat="1" applyFont="1" applyFill="1" applyBorder="1" applyAlignment="1" applyProtection="1">
      <alignment horizontal="left"/>
    </xf>
    <xf numFmtId="14" fontId="8" fillId="0" borderId="0" xfId="0" applyNumberFormat="1" applyFont="1" applyProtection="1"/>
    <xf numFmtId="0" fontId="0" fillId="0" borderId="1" xfId="0" applyBorder="1" applyProtection="1"/>
    <xf numFmtId="0" fontId="0" fillId="3" borderId="5" xfId="0" applyFill="1" applyBorder="1" applyAlignment="1" applyProtection="1">
      <alignment horizontal="center"/>
    </xf>
    <xf numFmtId="0" fontId="0" fillId="3" borderId="3" xfId="0" applyFill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0" fontId="8" fillId="0" borderId="0" xfId="0" applyFont="1" applyProtection="1"/>
    <xf numFmtId="0" fontId="8" fillId="0" borderId="0" xfId="0" applyFont="1" applyProtection="1">
      <protection locked="0"/>
    </xf>
    <xf numFmtId="0" fontId="9" fillId="0" borderId="0" xfId="0" applyFont="1" applyProtection="1"/>
    <xf numFmtId="0" fontId="9" fillId="0" borderId="0" xfId="0" applyFont="1" applyBorder="1" applyProtection="1"/>
    <xf numFmtId="0" fontId="0" fillId="0" borderId="0" xfId="0" applyBorder="1" applyProtection="1"/>
    <xf numFmtId="0" fontId="7" fillId="0" borderId="0" xfId="0" applyFont="1" applyBorder="1" applyProtection="1"/>
    <xf numFmtId="0" fontId="0" fillId="0" borderId="0" xfId="0" applyBorder="1" applyAlignment="1" applyProtection="1">
      <alignment horizontal="center"/>
      <protection locked="0"/>
    </xf>
    <xf numFmtId="14" fontId="0" fillId="0" borderId="0" xfId="0" applyNumberFormat="1" applyBorder="1" applyAlignment="1" applyProtection="1">
      <alignment horizontal="center"/>
    </xf>
    <xf numFmtId="14" fontId="9" fillId="0" borderId="0" xfId="0" applyNumberFormat="1" applyFont="1" applyProtection="1"/>
    <xf numFmtId="0" fontId="9" fillId="0" borderId="0" xfId="0" applyFont="1" applyProtection="1">
      <protection locked="0"/>
    </xf>
    <xf numFmtId="0" fontId="0" fillId="3" borderId="11" xfId="0" applyFill="1" applyBorder="1" applyAlignment="1" applyProtection="1">
      <alignment horizontal="center"/>
    </xf>
    <xf numFmtId="0" fontId="0" fillId="3" borderId="2" xfId="0" applyFill="1" applyBorder="1" applyProtection="1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  <protection locked="0"/>
    </xf>
    <xf numFmtId="0" fontId="0" fillId="0" borderId="14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3" fillId="4" borderId="4" xfId="0" applyFont="1" applyFill="1" applyBorder="1" applyAlignment="1" applyProtection="1">
      <alignment horizontal="left" vertical="center"/>
    </xf>
    <xf numFmtId="0" fontId="17" fillId="0" borderId="14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</xf>
    <xf numFmtId="14" fontId="0" fillId="0" borderId="3" xfId="0" applyNumberFormat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4" borderId="1" xfId="0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9" xfId="0" applyBorder="1" applyAlignment="1" applyProtection="1">
      <alignment vertical="center"/>
    </xf>
    <xf numFmtId="0" fontId="0" fillId="0" borderId="10" xfId="0" applyBorder="1" applyAlignment="1" applyProtection="1">
      <alignment vertical="center"/>
    </xf>
    <xf numFmtId="0" fontId="0" fillId="6" borderId="1" xfId="0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</xf>
    <xf numFmtId="0" fontId="0" fillId="0" borderId="4" xfId="0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</xf>
    <xf numFmtId="0" fontId="0" fillId="0" borderId="1" xfId="0" applyFill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</xf>
    <xf numFmtId="0" fontId="9" fillId="0" borderId="0" xfId="0" applyFont="1" applyAlignment="1" applyProtection="1">
      <alignment vertical="center"/>
      <protection locked="0"/>
    </xf>
    <xf numFmtId="0" fontId="18" fillId="4" borderId="0" xfId="0" applyFont="1" applyFill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 vertical="center"/>
    </xf>
    <xf numFmtId="0" fontId="0" fillId="0" borderId="1" xfId="0" applyBorder="1" applyAlignment="1" applyProtection="1">
      <alignment vertical="center"/>
    </xf>
    <xf numFmtId="0" fontId="8" fillId="0" borderId="0" xfId="0" applyNumberFormat="1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0" xfId="0" applyFont="1" applyBorder="1" applyProtection="1"/>
    <xf numFmtId="14" fontId="8" fillId="0" borderId="0" xfId="0" applyNumberFormat="1" applyFont="1" applyBorder="1" applyAlignment="1" applyProtection="1">
      <alignment horizontal="center"/>
    </xf>
    <xf numFmtId="0" fontId="0" fillId="0" borderId="0" xfId="0" applyBorder="1" applyProtection="1">
      <protection locked="0"/>
    </xf>
    <xf numFmtId="0" fontId="9" fillId="0" borderId="0" xfId="0" applyFont="1" applyBorder="1" applyProtection="1">
      <protection locked="0"/>
    </xf>
    <xf numFmtId="14" fontId="9" fillId="0" borderId="0" xfId="0" applyNumberFormat="1" applyFont="1" applyProtection="1">
      <protection locked="0"/>
    </xf>
    <xf numFmtId="0" fontId="0" fillId="7" borderId="0" xfId="0" applyFill="1" applyProtection="1"/>
    <xf numFmtId="0" fontId="8" fillId="7" borderId="0" xfId="0" applyFont="1" applyFill="1" applyProtection="1">
      <protection locked="0"/>
    </xf>
    <xf numFmtId="14" fontId="8" fillId="7" borderId="0" xfId="0" applyNumberFormat="1" applyFont="1" applyFill="1" applyBorder="1" applyAlignment="1" applyProtection="1">
      <alignment horizontal="center"/>
      <protection locked="0"/>
    </xf>
    <xf numFmtId="0" fontId="8" fillId="7" borderId="1" xfId="0" applyFont="1" applyFill="1" applyBorder="1" applyAlignment="1" applyProtection="1">
      <alignment horizontal="center"/>
      <protection locked="0"/>
    </xf>
    <xf numFmtId="0" fontId="2" fillId="0" borderId="0" xfId="0" applyFont="1" applyProtection="1"/>
    <xf numFmtId="0" fontId="4" fillId="0" borderId="0" xfId="0" applyFont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0" fontId="0" fillId="0" borderId="4" xfId="0" applyBorder="1" applyProtection="1"/>
    <xf numFmtId="167" fontId="0" fillId="0" borderId="3" xfId="0" applyNumberFormat="1" applyBorder="1" applyProtection="1"/>
    <xf numFmtId="166" fontId="0" fillId="0" borderId="1" xfId="0" applyNumberFormat="1" applyBorder="1" applyProtection="1"/>
    <xf numFmtId="165" fontId="0" fillId="0" borderId="1" xfId="0" applyNumberFormat="1" applyBorder="1" applyProtection="1"/>
    <xf numFmtId="167" fontId="0" fillId="0" borderId="1" xfId="0" applyNumberFormat="1" applyBorder="1" applyProtection="1"/>
    <xf numFmtId="14" fontId="0" fillId="0" borderId="0" xfId="0" applyNumberFormat="1" applyProtection="1"/>
    <xf numFmtId="0" fontId="14" fillId="0" borderId="0" xfId="0" applyFont="1" applyProtection="1"/>
    <xf numFmtId="0" fontId="14" fillId="0" borderId="0" xfId="0" applyNumberFormat="1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0" fontId="18" fillId="0" borderId="1" xfId="0" applyNumberFormat="1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  <protection locked="0"/>
    </xf>
    <xf numFmtId="0" fontId="18" fillId="0" borderId="24" xfId="0" applyFont="1" applyBorder="1" applyAlignme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</xf>
    <xf numFmtId="0" fontId="22" fillId="0" borderId="0" xfId="0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right" vertical="center"/>
      <protection locked="0"/>
    </xf>
    <xf numFmtId="17" fontId="20" fillId="0" borderId="0" xfId="0" applyNumberFormat="1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  <protection locked="0"/>
    </xf>
    <xf numFmtId="0" fontId="18" fillId="0" borderId="18" xfId="0" applyFont="1" applyBorder="1" applyAlignment="1" applyProtection="1">
      <alignment vertical="center"/>
      <protection locked="0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NumberFormat="1" applyFont="1" applyBorder="1" applyAlignment="1" applyProtection="1">
      <alignment horizontal="center" vertical="center"/>
    </xf>
    <xf numFmtId="0" fontId="18" fillId="6" borderId="1" xfId="0" applyFont="1" applyFill="1" applyBorder="1" applyAlignment="1" applyProtection="1">
      <alignment horizontal="center" vertical="center"/>
    </xf>
    <xf numFmtId="166" fontId="4" fillId="0" borderId="3" xfId="0" applyNumberFormat="1" applyFont="1" applyBorder="1" applyAlignment="1" applyProtection="1">
      <alignment horizontal="center" vertical="center"/>
    </xf>
    <xf numFmtId="169" fontId="21" fillId="0" borderId="17" xfId="0" applyNumberFormat="1" applyFont="1" applyFill="1" applyBorder="1" applyAlignment="1" applyProtection="1">
      <alignment horizontal="center" vertical="center"/>
      <protection locked="0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Font="1" applyFill="1" applyBorder="1" applyAlignment="1" applyProtection="1">
      <alignment horizontal="center" vertical="center" wrapText="1"/>
      <protection locked="0"/>
    </xf>
    <xf numFmtId="0" fontId="21" fillId="0" borderId="17" xfId="0" applyFont="1" applyFill="1" applyBorder="1" applyAlignment="1" applyProtection="1">
      <alignment horizontal="center" vertical="center"/>
      <protection locked="0"/>
    </xf>
    <xf numFmtId="168" fontId="21" fillId="0" borderId="16" xfId="0" applyNumberFormat="1" applyFont="1" applyFill="1" applyBorder="1" applyAlignment="1" applyProtection="1">
      <alignment horizontal="center" vertical="center"/>
    </xf>
    <xf numFmtId="169" fontId="21" fillId="0" borderId="16" xfId="0" applyNumberFormat="1" applyFont="1" applyFill="1" applyBorder="1" applyAlignment="1" applyProtection="1">
      <alignment horizontal="center" vertical="center"/>
      <protection locked="0"/>
    </xf>
    <xf numFmtId="169" fontId="21" fillId="5" borderId="17" xfId="0" applyNumberFormat="1" applyFont="1" applyFill="1" applyBorder="1" applyAlignment="1" applyProtection="1">
      <alignment horizontal="center" vertical="center"/>
      <protection locked="0"/>
    </xf>
    <xf numFmtId="169" fontId="21" fillId="5" borderId="16" xfId="0" applyNumberFormat="1" applyFont="1" applyFill="1" applyBorder="1" applyAlignment="1" applyProtection="1">
      <alignment horizontal="center" vertical="center"/>
      <protection locked="0"/>
    </xf>
    <xf numFmtId="0" fontId="21" fillId="5" borderId="17" xfId="0" applyFont="1" applyFill="1" applyBorder="1" applyAlignment="1" applyProtection="1">
      <alignment horizontal="center" vertical="center"/>
      <protection locked="0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1" fillId="0" borderId="7" xfId="0" applyFont="1" applyBorder="1" applyAlignment="1" applyProtection="1">
      <alignment horizontal="left" vertical="center"/>
    </xf>
    <xf numFmtId="0" fontId="10" fillId="0" borderId="6" xfId="0" applyFont="1" applyBorder="1" applyAlignment="1" applyProtection="1">
      <alignment horizontal="right" vertical="center"/>
    </xf>
    <xf numFmtId="0" fontId="10" fillId="0" borderId="20" xfId="0" applyFont="1" applyFill="1" applyBorder="1" applyAlignment="1" applyProtection="1">
      <alignment horizontal="center" vertical="center"/>
    </xf>
    <xf numFmtId="0" fontId="21" fillId="0" borderId="4" xfId="0" applyNumberFormat="1" applyFont="1" applyBorder="1" applyAlignment="1" applyProtection="1">
      <alignment horizontal="center" vertical="center"/>
    </xf>
    <xf numFmtId="0" fontId="21" fillId="0" borderId="12" xfId="0" applyFont="1" applyBorder="1" applyAlignment="1" applyProtection="1">
      <alignment horizontal="left" vertical="center"/>
    </xf>
    <xf numFmtId="0" fontId="10" fillId="0" borderId="13" xfId="0" applyFont="1" applyBorder="1" applyAlignment="1" applyProtection="1">
      <alignment horizontal="center" vertical="center"/>
    </xf>
    <xf numFmtId="0" fontId="21" fillId="6" borderId="2" xfId="0" quotePrefix="1" applyFont="1" applyFill="1" applyBorder="1" applyAlignment="1" applyProtection="1">
      <alignment horizontal="center" vertical="center"/>
    </xf>
    <xf numFmtId="0" fontId="21" fillId="0" borderId="13" xfId="0" applyFont="1" applyBorder="1" applyAlignment="1" applyProtection="1">
      <alignment horizontal="center" vertical="center"/>
    </xf>
    <xf numFmtId="2" fontId="10" fillId="0" borderId="0" xfId="0" applyNumberFormat="1" applyFont="1" applyBorder="1" applyAlignment="1" applyProtection="1">
      <alignment horizontal="center" vertical="center"/>
    </xf>
    <xf numFmtId="170" fontId="21" fillId="0" borderId="2" xfId="0" applyNumberFormat="1" applyFont="1" applyBorder="1" applyAlignment="1" applyProtection="1">
      <alignment horizontal="center" vertical="center"/>
    </xf>
    <xf numFmtId="0" fontId="10" fillId="0" borderId="13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center"/>
    </xf>
    <xf numFmtId="0" fontId="21" fillId="0" borderId="0" xfId="0" applyFont="1" applyAlignment="1" applyProtection="1">
      <alignment horizontal="center" vertical="center"/>
    </xf>
    <xf numFmtId="0" fontId="21" fillId="0" borderId="17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0" fontId="25" fillId="0" borderId="0" xfId="0" applyFont="1" applyAlignment="1" applyProtection="1">
      <alignment vertical="center"/>
      <protection locked="0"/>
    </xf>
    <xf numFmtId="0" fontId="20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8" fontId="21" fillId="0" borderId="18" xfId="0" applyNumberFormat="1" applyFont="1" applyFill="1" applyBorder="1" applyAlignment="1" applyProtection="1">
      <alignment horizontal="center" vertical="center"/>
    </xf>
    <xf numFmtId="0" fontId="10" fillId="0" borderId="4" xfId="0" applyFont="1" applyBorder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 vertical="center"/>
    </xf>
    <xf numFmtId="14" fontId="15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3" fillId="0" borderId="20" xfId="0" applyFont="1" applyBorder="1" applyAlignment="1" applyProtection="1">
      <alignment vertical="center"/>
    </xf>
    <xf numFmtId="0" fontId="16" fillId="0" borderId="21" xfId="0" applyFont="1" applyBorder="1" applyAlignment="1" applyProtection="1">
      <alignment vertical="center"/>
    </xf>
    <xf numFmtId="0" fontId="16" fillId="0" borderId="22" xfId="0" applyFont="1" applyBorder="1" applyAlignment="1" applyProtection="1">
      <alignment vertical="center"/>
    </xf>
    <xf numFmtId="0" fontId="16" fillId="0" borderId="23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6" fillId="0" borderId="24" xfId="0" applyFont="1" applyBorder="1" applyAlignment="1" applyProtection="1">
      <alignment vertical="center"/>
    </xf>
    <xf numFmtId="0" fontId="18" fillId="0" borderId="23" xfId="0" applyFont="1" applyBorder="1" applyAlignment="1" applyProtection="1">
      <alignment vertical="center"/>
    </xf>
    <xf numFmtId="0" fontId="19" fillId="0" borderId="23" xfId="0" applyFont="1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0" fontId="19" fillId="0" borderId="25" xfId="0" applyFont="1" applyBorder="1" applyAlignment="1" applyProtection="1">
      <alignment vertical="center"/>
    </xf>
    <xf numFmtId="0" fontId="19" fillId="0" borderId="15" xfId="0" applyFont="1" applyBorder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14" fontId="21" fillId="0" borderId="0" xfId="0" applyNumberFormat="1" applyFont="1" applyFill="1" applyBorder="1" applyAlignment="1" applyProtection="1">
      <alignment horizontal="center" vertical="center"/>
    </xf>
    <xf numFmtId="20" fontId="21" fillId="0" borderId="0" xfId="0" applyNumberFormat="1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right" vertical="center"/>
    </xf>
    <xf numFmtId="14" fontId="0" fillId="4" borderId="0" xfId="0" applyNumberForma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left"/>
      <protection locked="0"/>
    </xf>
    <xf numFmtId="0" fontId="19" fillId="0" borderId="24" xfId="0" applyFont="1" applyBorder="1" applyAlignment="1" applyProtection="1">
      <alignment vertical="center"/>
    </xf>
    <xf numFmtId="0" fontId="26" fillId="4" borderId="0" xfId="0" applyFont="1" applyFill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169" fontId="19" fillId="0" borderId="0" xfId="0" applyNumberFormat="1" applyFont="1" applyBorder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/>
    <xf numFmtId="0" fontId="0" fillId="0" borderId="0" xfId="0" applyFont="1" applyProtection="1"/>
    <xf numFmtId="164" fontId="6" fillId="0" borderId="0" xfId="0" applyNumberFormat="1" applyFont="1" applyBorder="1" applyAlignment="1" applyProtection="1">
      <alignment horizontal="left"/>
    </xf>
    <xf numFmtId="165" fontId="0" fillId="0" borderId="0" xfId="0" applyNumberFormat="1" applyBorder="1" applyProtection="1"/>
    <xf numFmtId="165" fontId="0" fillId="0" borderId="12" xfId="0" applyNumberFormat="1" applyBorder="1" applyProtection="1"/>
    <xf numFmtId="0" fontId="0" fillId="0" borderId="0" xfId="0" applyNumberFormat="1" applyBorder="1" applyProtection="1"/>
    <xf numFmtId="0" fontId="0" fillId="0" borderId="0" xfId="0" applyAlignment="1" applyProtection="1">
      <alignment horizontal="right"/>
    </xf>
    <xf numFmtId="0" fontId="0" fillId="2" borderId="0" xfId="0" applyNumberFormat="1" applyFill="1" applyBorder="1" applyProtection="1"/>
    <xf numFmtId="164" fontId="1" fillId="8" borderId="0" xfId="0" applyNumberFormat="1" applyFont="1" applyFill="1" applyBorder="1" applyAlignment="1" applyProtection="1">
      <alignment horizontal="center"/>
    </xf>
    <xf numFmtId="164" fontId="1" fillId="8" borderId="8" xfId="0" applyNumberFormat="1" applyFont="1" applyFill="1" applyBorder="1" applyAlignment="1" applyProtection="1">
      <alignment horizontal="center"/>
    </xf>
    <xf numFmtId="165" fontId="0" fillId="8" borderId="0" xfId="0" applyNumberFormat="1" applyFill="1" applyBorder="1" applyProtection="1"/>
    <xf numFmtId="165" fontId="0" fillId="8" borderId="12" xfId="0" applyNumberFormat="1" applyFill="1" applyBorder="1" applyProtection="1"/>
    <xf numFmtId="0" fontId="0" fillId="0" borderId="0" xfId="0" applyFill="1"/>
    <xf numFmtId="0" fontId="0" fillId="0" borderId="0" xfId="0" applyFill="1" applyProtection="1"/>
    <xf numFmtId="0" fontId="0" fillId="0" borderId="0" xfId="0" applyFont="1" applyFill="1" applyProtection="1"/>
    <xf numFmtId="173" fontId="0" fillId="0" borderId="0" xfId="0" applyNumberFormat="1" applyBorder="1" applyProtection="1"/>
    <xf numFmtId="0" fontId="6" fillId="0" borderId="0" xfId="0" applyNumberFormat="1" applyFont="1" applyBorder="1" applyAlignment="1" applyProtection="1">
      <alignment horizontal="left"/>
    </xf>
    <xf numFmtId="0" fontId="27" fillId="0" borderId="0" xfId="0" applyFont="1" applyProtection="1"/>
    <xf numFmtId="14" fontId="9" fillId="0" borderId="0" xfId="0" applyNumberFormat="1" applyFont="1" applyBorder="1" applyAlignment="1" applyProtection="1">
      <alignment horizontal="center"/>
    </xf>
    <xf numFmtId="14" fontId="9" fillId="0" borderId="0" xfId="0" applyNumberFormat="1" applyFont="1" applyBorder="1" applyAlignment="1" applyProtection="1">
      <alignment horizontal="center"/>
      <protection locked="0"/>
    </xf>
    <xf numFmtId="0" fontId="28" fillId="4" borderId="0" xfId="0" applyNumberFormat="1" applyFont="1" applyFill="1" applyBorder="1" applyAlignment="1" applyProtection="1">
      <alignment horizontal="right" vertical="center"/>
    </xf>
    <xf numFmtId="0" fontId="28" fillId="4" borderId="0" xfId="0" applyFont="1" applyFill="1" applyBorder="1" applyAlignment="1" applyProtection="1">
      <alignment vertical="center"/>
    </xf>
    <xf numFmtId="0" fontId="29" fillId="4" borderId="0" xfId="0" applyFont="1" applyFill="1" applyBorder="1" applyAlignment="1" applyProtection="1">
      <alignment vertical="center"/>
    </xf>
    <xf numFmtId="0" fontId="30" fillId="0" borderId="0" xfId="0" applyFont="1" applyProtection="1"/>
    <xf numFmtId="0" fontId="31" fillId="0" borderId="0" xfId="0" applyFont="1" applyProtection="1"/>
    <xf numFmtId="0" fontId="8" fillId="0" borderId="12" xfId="0" applyFont="1" applyBorder="1" applyProtection="1"/>
    <xf numFmtId="0" fontId="32" fillId="0" borderId="0" xfId="0" applyNumberFormat="1" applyFont="1" applyBorder="1" applyProtection="1"/>
    <xf numFmtId="0" fontId="32" fillId="2" borderId="0" xfId="0" applyNumberFormat="1" applyFont="1" applyFill="1" applyBorder="1" applyProtection="1"/>
    <xf numFmtId="0" fontId="33" fillId="0" borderId="0" xfId="0" applyFont="1" applyProtection="1"/>
    <xf numFmtId="0" fontId="8" fillId="0" borderId="0" xfId="0" applyNumberFormat="1" applyFont="1" applyBorder="1" applyProtection="1"/>
    <xf numFmtId="164" fontId="8" fillId="0" borderId="0" xfId="0" applyNumberFormat="1" applyFont="1" applyBorder="1" applyAlignment="1" applyProtection="1">
      <alignment horizontal="center"/>
    </xf>
    <xf numFmtId="0" fontId="0" fillId="0" borderId="1" xfId="0" applyFill="1" applyBorder="1" applyProtection="1"/>
    <xf numFmtId="0" fontId="0" fillId="3" borderId="1" xfId="0" applyFill="1" applyBorder="1" applyProtection="1"/>
    <xf numFmtId="14" fontId="0" fillId="3" borderId="1" xfId="0" applyNumberFormat="1" applyFill="1" applyBorder="1" applyAlignment="1" applyProtection="1">
      <alignment horizontal="center"/>
    </xf>
    <xf numFmtId="14" fontId="0" fillId="0" borderId="0" xfId="0" applyNumberForma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/>
    </xf>
    <xf numFmtId="171" fontId="9" fillId="0" borderId="0" xfId="0" applyNumberFormat="1" applyFont="1" applyBorder="1" applyProtection="1"/>
    <xf numFmtId="0" fontId="9" fillId="0" borderId="0" xfId="0" applyFont="1" applyBorder="1" applyAlignment="1" applyProtection="1">
      <alignment horizontal="center"/>
      <protection locked="0"/>
    </xf>
    <xf numFmtId="0" fontId="34" fillId="0" borderId="0" xfId="0" applyNumberFormat="1" applyFont="1" applyAlignment="1" applyProtection="1">
      <alignment vertical="center"/>
    </xf>
    <xf numFmtId="0" fontId="18" fillId="0" borderId="23" xfId="0" applyFont="1" applyBorder="1" applyAlignment="1" applyProtection="1">
      <alignment vertical="center"/>
      <protection locked="0"/>
    </xf>
    <xf numFmtId="164" fontId="6" fillId="0" borderId="2" xfId="0" applyNumberFormat="1" applyFont="1" applyBorder="1" applyAlignment="1" applyProtection="1">
      <alignment horizontal="left"/>
    </xf>
    <xf numFmtId="164" fontId="6" fillId="0" borderId="1" xfId="0" applyNumberFormat="1" applyFont="1" applyBorder="1" applyAlignment="1" applyProtection="1">
      <alignment horizontal="left"/>
    </xf>
    <xf numFmtId="0" fontId="10" fillId="0" borderId="26" xfId="0" applyFont="1" applyFill="1" applyBorder="1" applyAlignment="1" applyProtection="1">
      <alignment horizontal="left" vertical="center"/>
    </xf>
    <xf numFmtId="0" fontId="10" fillId="0" borderId="27" xfId="0" applyFont="1" applyFill="1" applyBorder="1" applyAlignment="1" applyProtection="1">
      <alignment horizontal="left" vertical="center"/>
    </xf>
    <xf numFmtId="0" fontId="10" fillId="0" borderId="16" xfId="0" applyFont="1" applyFill="1" applyBorder="1" applyAlignment="1" applyProtection="1">
      <alignment horizontal="left" vertical="center"/>
    </xf>
    <xf numFmtId="0" fontId="20" fillId="0" borderId="12" xfId="0" applyFont="1" applyBorder="1" applyAlignment="1" applyProtection="1">
      <alignment horizontal="center" vertical="center"/>
      <protection locked="0"/>
    </xf>
    <xf numFmtId="172" fontId="20" fillId="0" borderId="12" xfId="0" applyNumberFormat="1" applyFont="1" applyBorder="1" applyAlignment="1" applyProtection="1">
      <alignment horizontal="center" vertical="center"/>
    </xf>
    <xf numFmtId="0" fontId="19" fillId="0" borderId="23" xfId="0" applyFont="1" applyBorder="1" applyAlignment="1" applyProtection="1">
      <alignment horizontal="left" vertical="center"/>
    </xf>
    <xf numFmtId="0" fontId="10" fillId="0" borderId="26" xfId="0" applyFont="1" applyBorder="1" applyAlignment="1" applyProtection="1">
      <alignment horizontal="left" vertical="center"/>
    </xf>
    <xf numFmtId="0" fontId="10" fillId="0" borderId="27" xfId="0" applyFont="1" applyBorder="1" applyAlignment="1" applyProtection="1">
      <alignment horizontal="left" vertical="center"/>
    </xf>
    <xf numFmtId="0" fontId="10" fillId="0" borderId="16" xfId="0" applyFont="1" applyBorder="1" applyAlignment="1" applyProtection="1">
      <alignment horizontal="left" vertical="center"/>
    </xf>
  </cellXfs>
  <cellStyles count="1">
    <cellStyle name="Standard" xfId="0" builtinId="0"/>
  </cellStyles>
  <dxfs count="33">
    <dxf>
      <fill>
        <patternFill>
          <bgColor theme="4" tint="-0.24994659260841701"/>
        </patternFill>
      </fill>
    </dxf>
    <dxf>
      <font>
        <color rgb="FFC00000"/>
      </font>
    </dxf>
    <dxf>
      <font>
        <b/>
        <i val="0"/>
      </font>
      <fill>
        <patternFill>
          <bgColor theme="2" tint="-0.499984740745262"/>
        </patternFill>
      </fill>
    </dxf>
    <dxf>
      <font>
        <b/>
        <i val="0"/>
      </font>
      <fill>
        <patternFill>
          <bgColor theme="2" tint="-0.499984740745262"/>
        </patternFill>
      </fill>
    </dxf>
    <dxf>
      <font>
        <b/>
        <i val="0"/>
      </font>
      <fill>
        <patternFill>
          <bgColor theme="2" tint="-0.499984740745262"/>
        </patternFill>
      </fill>
    </dxf>
    <dxf>
      <font>
        <b/>
        <i val="0"/>
      </font>
      <fill>
        <patternFill>
          <bgColor theme="2" tint="-0.499984740745262"/>
        </patternFill>
      </fill>
    </dxf>
    <dxf>
      <fill>
        <patternFill>
          <bgColor theme="4" tint="-0.24994659260841701"/>
        </patternFill>
      </fill>
    </dxf>
    <dxf>
      <fill>
        <patternFill>
          <bgColor theme="4" tint="-0.24994659260841701"/>
        </patternFill>
      </fill>
    </dxf>
    <dxf>
      <font>
        <color rgb="FFC00000"/>
      </font>
    </dxf>
    <dxf>
      <font>
        <color rgb="FFC00000"/>
      </font>
    </dxf>
    <dxf>
      <font>
        <color rgb="FFC00000"/>
      </font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auto="1"/>
      </font>
      <fill>
        <patternFill>
          <bgColor theme="0" tint="-0.14996795556505021"/>
        </patternFill>
      </fill>
    </dxf>
    <dxf>
      <font>
        <color rgb="FFC00000"/>
      </font>
    </dxf>
    <dxf>
      <fill>
        <patternFill>
          <bgColor theme="0" tint="-4.9989318521683403E-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L$3" lockText="1" noThreeD="1"/>
</file>

<file path=xl/ctrlProps/ctrlProp10.xml><?xml version="1.0" encoding="utf-8"?>
<formControlPr xmlns="http://schemas.microsoft.com/office/spreadsheetml/2009/9/main" objectType="CheckBox" checked="Checked" fmlaLink="$D$5" lockText="1" noThreeD="1"/>
</file>

<file path=xl/ctrlProps/ctrlProp11.xml><?xml version="1.0" encoding="utf-8"?>
<formControlPr xmlns="http://schemas.microsoft.com/office/spreadsheetml/2009/9/main" objectType="CheckBox" checked="Checked" fmlaLink="$D$6" lockText="1" noThreeD="1"/>
</file>

<file path=xl/ctrlProps/ctrlProp12.xml><?xml version="1.0" encoding="utf-8"?>
<formControlPr xmlns="http://schemas.microsoft.com/office/spreadsheetml/2009/9/main" objectType="CheckBox" fmlaLink="$D$7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fmlaLink="$D$8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fmlaLink="$D$9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fmlaLink="$D$10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L$4" lockText="1" noThreeD="1"/>
</file>

<file path=xl/ctrlProps/ctrlProp20.xml><?xml version="1.0" encoding="utf-8"?>
<formControlPr xmlns="http://schemas.microsoft.com/office/spreadsheetml/2009/9/main" objectType="CheckBox" fmlaLink="$D$11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fmlaLink="$D$12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fmlaLink="$D$13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D$14" lockText="1" noThreeD="1"/>
</file>

<file path=xl/ctrlProps/ctrlProp27.xml><?xml version="1.0" encoding="utf-8"?>
<formControlPr xmlns="http://schemas.microsoft.com/office/spreadsheetml/2009/9/main" objectType="CheckBox" fmlaLink="$D$15" lockText="1" noThreeD="1"/>
</file>

<file path=xl/ctrlProps/ctrlProp28.xml><?xml version="1.0" encoding="utf-8"?>
<formControlPr xmlns="http://schemas.microsoft.com/office/spreadsheetml/2009/9/main" objectType="CheckBox" checked="Checked" fmlaLink="$D$16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L$5" lockText="1" noThreeD="1"/>
</file>

<file path=xl/ctrlProps/ctrlProp30.xml><?xml version="1.0" encoding="utf-8"?>
<formControlPr xmlns="http://schemas.microsoft.com/office/spreadsheetml/2009/9/main" objectType="CheckBox" fmlaLink="$D$17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D$18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D$19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fmlaLink="$D$20" lockText="1" noThreeD="1"/>
</file>

<file path=xl/ctrlProps/ctrlProp37.xml><?xml version="1.0" encoding="utf-8"?>
<formControlPr xmlns="http://schemas.microsoft.com/office/spreadsheetml/2009/9/main" objectType="CheckBox" checked="Checked" fmlaLink="$D$21" lockText="1" noThreeD="1"/>
</file>

<file path=xl/ctrlProps/ctrlProp38.xml><?xml version="1.0" encoding="utf-8"?>
<formControlPr xmlns="http://schemas.microsoft.com/office/spreadsheetml/2009/9/main" objectType="CheckBox" fmlaLink="$K$13" lockText="1" noThreeD="1"/>
</file>

<file path=xl/ctrlProps/ctrlProp39.xml><?xml version="1.0" encoding="utf-8"?>
<formControlPr xmlns="http://schemas.microsoft.com/office/spreadsheetml/2009/9/main" objectType="CheckBox" checked="Checked" fmlaLink="$L$11" lockText="1" noThreeD="1"/>
</file>

<file path=xl/ctrlProps/ctrlProp4.xml><?xml version="1.0" encoding="utf-8"?>
<formControlPr xmlns="http://schemas.microsoft.com/office/spreadsheetml/2009/9/main" objectType="CheckBox" fmlaLink="$L$6" lockText="1" noThreeD="1"/>
</file>

<file path=xl/ctrlProps/ctrlProp5.xml><?xml version="1.0" encoding="utf-8"?>
<formControlPr xmlns="http://schemas.microsoft.com/office/spreadsheetml/2009/9/main" objectType="CheckBox" fmlaLink="$L$7" lockText="1" noThreeD="1"/>
</file>

<file path=xl/ctrlProps/ctrlProp6.xml><?xml version="1.0" encoding="utf-8"?>
<formControlPr xmlns="http://schemas.microsoft.com/office/spreadsheetml/2009/9/main" objectType="CheckBox" checked="Checked" fmlaLink="$L$8" lockText="1" noThreeD="1"/>
</file>

<file path=xl/ctrlProps/ctrlProp7.xml><?xml version="1.0" encoding="utf-8"?>
<formControlPr xmlns="http://schemas.microsoft.com/office/spreadsheetml/2009/9/main" objectType="CheckBox" checked="Checked" fmlaLink="$L$9" lockText="1" noThreeD="1"/>
</file>

<file path=xl/ctrlProps/ctrlProp8.xml><?xml version="1.0" encoding="utf-8"?>
<formControlPr xmlns="http://schemas.microsoft.com/office/spreadsheetml/2009/9/main" objectType="CheckBox" checked="Checked" fmlaLink="$D$3" lockText="1" noThreeD="1"/>
</file>

<file path=xl/ctrlProps/ctrlProp9.xml><?xml version="1.0" encoding="utf-8"?>
<formControlPr xmlns="http://schemas.microsoft.com/office/spreadsheetml/2009/9/main" objectType="CheckBox" fmlaLink="$D$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2</xdr:row>
          <xdr:rowOff>0</xdr:rowOff>
        </xdr:from>
        <xdr:to>
          <xdr:col>8</xdr:col>
          <xdr:colOff>466725</xdr:colOff>
          <xdr:row>2</xdr:row>
          <xdr:rowOff>180975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3</xdr:row>
          <xdr:rowOff>0</xdr:rowOff>
        </xdr:from>
        <xdr:to>
          <xdr:col>8</xdr:col>
          <xdr:colOff>466725</xdr:colOff>
          <xdr:row>3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4</xdr:row>
          <xdr:rowOff>0</xdr:rowOff>
        </xdr:from>
        <xdr:to>
          <xdr:col>8</xdr:col>
          <xdr:colOff>466725</xdr:colOff>
          <xdr:row>4</xdr:row>
          <xdr:rowOff>180975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5</xdr:row>
          <xdr:rowOff>0</xdr:rowOff>
        </xdr:from>
        <xdr:to>
          <xdr:col>8</xdr:col>
          <xdr:colOff>466725</xdr:colOff>
          <xdr:row>5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6</xdr:row>
          <xdr:rowOff>0</xdr:rowOff>
        </xdr:from>
        <xdr:to>
          <xdr:col>8</xdr:col>
          <xdr:colOff>466725</xdr:colOff>
          <xdr:row>6</xdr:row>
          <xdr:rowOff>180975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7</xdr:row>
          <xdr:rowOff>0</xdr:rowOff>
        </xdr:from>
        <xdr:to>
          <xdr:col>8</xdr:col>
          <xdr:colOff>466725</xdr:colOff>
          <xdr:row>7</xdr:row>
          <xdr:rowOff>180975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8</xdr:row>
          <xdr:rowOff>0</xdr:rowOff>
        </xdr:from>
        <xdr:to>
          <xdr:col>8</xdr:col>
          <xdr:colOff>466725</xdr:colOff>
          <xdr:row>8</xdr:row>
          <xdr:rowOff>180975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</xdr:row>
          <xdr:rowOff>180975</xdr:rowOff>
        </xdr:from>
        <xdr:to>
          <xdr:col>4</xdr:col>
          <xdr:colOff>552450</xdr:colOff>
          <xdr:row>2</xdr:row>
          <xdr:rowOff>171450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2</xdr:row>
          <xdr:rowOff>180975</xdr:rowOff>
        </xdr:from>
        <xdr:to>
          <xdr:col>4</xdr:col>
          <xdr:colOff>552450</xdr:colOff>
          <xdr:row>3</xdr:row>
          <xdr:rowOff>171450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3</xdr:row>
          <xdr:rowOff>180975</xdr:rowOff>
        </xdr:from>
        <xdr:to>
          <xdr:col>4</xdr:col>
          <xdr:colOff>552450</xdr:colOff>
          <xdr:row>4</xdr:row>
          <xdr:rowOff>171450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4</xdr:row>
          <xdr:rowOff>180975</xdr:rowOff>
        </xdr:from>
        <xdr:to>
          <xdr:col>4</xdr:col>
          <xdr:colOff>552450</xdr:colOff>
          <xdr:row>5</xdr:row>
          <xdr:rowOff>171450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5</xdr:row>
          <xdr:rowOff>180975</xdr:rowOff>
        </xdr:from>
        <xdr:to>
          <xdr:col>4</xdr:col>
          <xdr:colOff>552450</xdr:colOff>
          <xdr:row>6</xdr:row>
          <xdr:rowOff>171450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6</xdr:row>
          <xdr:rowOff>180975</xdr:rowOff>
        </xdr:from>
        <xdr:to>
          <xdr:col>4</xdr:col>
          <xdr:colOff>552450</xdr:colOff>
          <xdr:row>7</xdr:row>
          <xdr:rowOff>171450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6</xdr:row>
          <xdr:rowOff>180975</xdr:rowOff>
        </xdr:from>
        <xdr:to>
          <xdr:col>4</xdr:col>
          <xdr:colOff>552450</xdr:colOff>
          <xdr:row>7</xdr:row>
          <xdr:rowOff>171450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7</xdr:row>
          <xdr:rowOff>180975</xdr:rowOff>
        </xdr:from>
        <xdr:to>
          <xdr:col>4</xdr:col>
          <xdr:colOff>552450</xdr:colOff>
          <xdr:row>8</xdr:row>
          <xdr:rowOff>171450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7</xdr:row>
          <xdr:rowOff>180975</xdr:rowOff>
        </xdr:from>
        <xdr:to>
          <xdr:col>4</xdr:col>
          <xdr:colOff>552450</xdr:colOff>
          <xdr:row>8</xdr:row>
          <xdr:rowOff>171450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8</xdr:row>
          <xdr:rowOff>180975</xdr:rowOff>
        </xdr:from>
        <xdr:to>
          <xdr:col>4</xdr:col>
          <xdr:colOff>552450</xdr:colOff>
          <xdr:row>9</xdr:row>
          <xdr:rowOff>171450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8</xdr:row>
          <xdr:rowOff>180975</xdr:rowOff>
        </xdr:from>
        <xdr:to>
          <xdr:col>4</xdr:col>
          <xdr:colOff>552450</xdr:colOff>
          <xdr:row>9</xdr:row>
          <xdr:rowOff>171450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9</xdr:row>
          <xdr:rowOff>180975</xdr:rowOff>
        </xdr:from>
        <xdr:to>
          <xdr:col>4</xdr:col>
          <xdr:colOff>552450</xdr:colOff>
          <xdr:row>10</xdr:row>
          <xdr:rowOff>171450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9</xdr:row>
          <xdr:rowOff>180975</xdr:rowOff>
        </xdr:from>
        <xdr:to>
          <xdr:col>4</xdr:col>
          <xdr:colOff>552450</xdr:colOff>
          <xdr:row>10</xdr:row>
          <xdr:rowOff>171450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10</xdr:row>
          <xdr:rowOff>180975</xdr:rowOff>
        </xdr:from>
        <xdr:to>
          <xdr:col>4</xdr:col>
          <xdr:colOff>552450</xdr:colOff>
          <xdr:row>11</xdr:row>
          <xdr:rowOff>171450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10</xdr:row>
          <xdr:rowOff>180975</xdr:rowOff>
        </xdr:from>
        <xdr:to>
          <xdr:col>4</xdr:col>
          <xdr:colOff>552450</xdr:colOff>
          <xdr:row>11</xdr:row>
          <xdr:rowOff>171450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11</xdr:row>
          <xdr:rowOff>180975</xdr:rowOff>
        </xdr:from>
        <xdr:to>
          <xdr:col>4</xdr:col>
          <xdr:colOff>552450</xdr:colOff>
          <xdr:row>12</xdr:row>
          <xdr:rowOff>171450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11</xdr:row>
          <xdr:rowOff>180975</xdr:rowOff>
        </xdr:from>
        <xdr:to>
          <xdr:col>4</xdr:col>
          <xdr:colOff>552450</xdr:colOff>
          <xdr:row>12</xdr:row>
          <xdr:rowOff>171450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12</xdr:row>
          <xdr:rowOff>180975</xdr:rowOff>
        </xdr:from>
        <xdr:to>
          <xdr:col>4</xdr:col>
          <xdr:colOff>552450</xdr:colOff>
          <xdr:row>13</xdr:row>
          <xdr:rowOff>171450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12</xdr:row>
          <xdr:rowOff>180975</xdr:rowOff>
        </xdr:from>
        <xdr:to>
          <xdr:col>4</xdr:col>
          <xdr:colOff>552450</xdr:colOff>
          <xdr:row>13</xdr:row>
          <xdr:rowOff>171450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13</xdr:row>
          <xdr:rowOff>180975</xdr:rowOff>
        </xdr:from>
        <xdr:to>
          <xdr:col>4</xdr:col>
          <xdr:colOff>552450</xdr:colOff>
          <xdr:row>14</xdr:row>
          <xdr:rowOff>171450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14</xdr:row>
          <xdr:rowOff>180975</xdr:rowOff>
        </xdr:from>
        <xdr:to>
          <xdr:col>4</xdr:col>
          <xdr:colOff>552450</xdr:colOff>
          <xdr:row>15</xdr:row>
          <xdr:rowOff>171450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15</xdr:row>
          <xdr:rowOff>180975</xdr:rowOff>
        </xdr:from>
        <xdr:to>
          <xdr:col>4</xdr:col>
          <xdr:colOff>552450</xdr:colOff>
          <xdr:row>16</xdr:row>
          <xdr:rowOff>171450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15</xdr:row>
          <xdr:rowOff>180975</xdr:rowOff>
        </xdr:from>
        <xdr:to>
          <xdr:col>4</xdr:col>
          <xdr:colOff>552450</xdr:colOff>
          <xdr:row>16</xdr:row>
          <xdr:rowOff>171450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16</xdr:row>
          <xdr:rowOff>180975</xdr:rowOff>
        </xdr:from>
        <xdr:to>
          <xdr:col>4</xdr:col>
          <xdr:colOff>552450</xdr:colOff>
          <xdr:row>17</xdr:row>
          <xdr:rowOff>171450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16</xdr:row>
          <xdr:rowOff>180975</xdr:rowOff>
        </xdr:from>
        <xdr:to>
          <xdr:col>4</xdr:col>
          <xdr:colOff>552450</xdr:colOff>
          <xdr:row>17</xdr:row>
          <xdr:rowOff>171450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17</xdr:row>
          <xdr:rowOff>180975</xdr:rowOff>
        </xdr:from>
        <xdr:to>
          <xdr:col>4</xdr:col>
          <xdr:colOff>552450</xdr:colOff>
          <xdr:row>18</xdr:row>
          <xdr:rowOff>171450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17</xdr:row>
          <xdr:rowOff>180975</xdr:rowOff>
        </xdr:from>
        <xdr:to>
          <xdr:col>4</xdr:col>
          <xdr:colOff>552450</xdr:colOff>
          <xdr:row>18</xdr:row>
          <xdr:rowOff>171450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18</xdr:row>
          <xdr:rowOff>180975</xdr:rowOff>
        </xdr:from>
        <xdr:to>
          <xdr:col>4</xdr:col>
          <xdr:colOff>552450</xdr:colOff>
          <xdr:row>19</xdr:row>
          <xdr:rowOff>171450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18</xdr:row>
          <xdr:rowOff>180975</xdr:rowOff>
        </xdr:from>
        <xdr:to>
          <xdr:col>4</xdr:col>
          <xdr:colOff>552450</xdr:colOff>
          <xdr:row>19</xdr:row>
          <xdr:rowOff>171450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371475</xdr:colOff>
          <xdr:row>19</xdr:row>
          <xdr:rowOff>180975</xdr:rowOff>
        </xdr:from>
        <xdr:to>
          <xdr:col>4</xdr:col>
          <xdr:colOff>552450</xdr:colOff>
          <xdr:row>20</xdr:row>
          <xdr:rowOff>171450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12</xdr:row>
          <xdr:rowOff>0</xdr:rowOff>
        </xdr:from>
        <xdr:to>
          <xdr:col>8</xdr:col>
          <xdr:colOff>476250</xdr:colOff>
          <xdr:row>12</xdr:row>
          <xdr:rowOff>180975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295275</xdr:colOff>
          <xdr:row>10</xdr:row>
          <xdr:rowOff>0</xdr:rowOff>
        </xdr:from>
        <xdr:to>
          <xdr:col>8</xdr:col>
          <xdr:colOff>476250</xdr:colOff>
          <xdr:row>10</xdr:row>
          <xdr:rowOff>180975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533400</xdr:colOff>
      <xdr:row>21</xdr:row>
      <xdr:rowOff>63500</xdr:rowOff>
    </xdr:from>
    <xdr:ext cx="65" cy="172227"/>
    <xdr:sp macro="" textlink="">
      <xdr:nvSpPr>
        <xdr:cNvPr id="2" name="Textfeld 1"/>
        <xdr:cNvSpPr txBox="1"/>
      </xdr:nvSpPr>
      <xdr:spPr>
        <a:xfrm>
          <a:off x="10868025" y="6302375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/>
        </a:p>
      </xdr:txBody>
    </xdr:sp>
    <xdr:clientData/>
  </xdr:oneCellAnchor>
  <xdr:oneCellAnchor>
    <xdr:from>
      <xdr:col>23</xdr:col>
      <xdr:colOff>533400</xdr:colOff>
      <xdr:row>22</xdr:row>
      <xdr:rowOff>63500</xdr:rowOff>
    </xdr:from>
    <xdr:ext cx="65" cy="172227"/>
    <xdr:sp macro="" textlink="">
      <xdr:nvSpPr>
        <xdr:cNvPr id="3" name="Textfeld 2"/>
        <xdr:cNvSpPr txBox="1"/>
      </xdr:nvSpPr>
      <xdr:spPr>
        <a:xfrm>
          <a:off x="10868025" y="65786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zoomScalePageLayoutView="50" workbookViewId="0">
      <selection activeCell="I11" sqref="I11"/>
    </sheetView>
  </sheetViews>
  <sheetFormatPr baseColWidth="10" defaultRowHeight="15" x14ac:dyDescent="0.25"/>
  <cols>
    <col min="1" max="1" width="32.5703125" customWidth="1"/>
    <col min="2" max="2" width="15.28515625" customWidth="1"/>
    <col min="3" max="3" width="25.28515625" customWidth="1"/>
    <col min="4" max="4" width="1.140625" customWidth="1"/>
    <col min="5" max="5" width="14.28515625" customWidth="1"/>
    <col min="6" max="6" width="1.85546875" customWidth="1"/>
    <col min="7" max="7" width="1.5703125" customWidth="1"/>
    <col min="8" max="8" width="2.5703125" style="201" customWidth="1"/>
    <col min="9" max="9" width="11.7109375" customWidth="1"/>
    <col min="10" max="10" width="24" customWidth="1"/>
    <col min="11" max="11" width="12.42578125" customWidth="1"/>
    <col min="13" max="13" width="14.85546875" customWidth="1"/>
  </cols>
  <sheetData>
    <row r="1" spans="1:14" ht="30" customHeight="1" x14ac:dyDescent="0.5">
      <c r="A1" s="6" t="s">
        <v>2</v>
      </c>
      <c r="B1" s="7" t="s">
        <v>8</v>
      </c>
      <c r="C1" s="194">
        <v>2020</v>
      </c>
      <c r="D1" s="76"/>
      <c r="E1" s="14" t="s">
        <v>24</v>
      </c>
      <c r="F1" s="3"/>
      <c r="G1" s="3"/>
      <c r="H1" s="81"/>
      <c r="I1" s="14" t="s">
        <v>52</v>
      </c>
      <c r="J1" s="22"/>
      <c r="K1" s="81">
        <f>SUM(K3:K9)</f>
        <v>5</v>
      </c>
      <c r="L1" s="3"/>
      <c r="M1" s="3"/>
      <c r="N1" s="3"/>
    </row>
    <row r="2" spans="1:14" x14ac:dyDescent="0.25">
      <c r="A2" s="3"/>
      <c r="B2" s="12">
        <f>DATE(Tabelle2!$C$4,3,28)+MOD(24-MOD(Tabelle2!$C$4,19)*10.63,29)-MOD(TRUNC(Tabelle2!$C$4*5/4)+MOD(24-MOD(Tabelle2!$C$4,19)*10.63,29)+1,7)</f>
        <v>43933</v>
      </c>
      <c r="C2" s="17" t="s">
        <v>44</v>
      </c>
      <c r="D2" s="76"/>
      <c r="E2" s="15" t="s">
        <v>25</v>
      </c>
      <c r="F2" s="3"/>
      <c r="G2" s="3"/>
      <c r="H2" s="81"/>
      <c r="I2" s="27" t="s">
        <v>53</v>
      </c>
      <c r="J2" s="28" t="s">
        <v>54</v>
      </c>
      <c r="K2" s="81"/>
      <c r="L2" s="86"/>
      <c r="M2" s="3"/>
      <c r="N2" s="3"/>
    </row>
    <row r="3" spans="1:14" x14ac:dyDescent="0.25">
      <c r="A3" s="8" t="s">
        <v>3</v>
      </c>
      <c r="B3" s="9">
        <f>IF(F3=1,DATE(Tabelle2!$C$4,1,1),"")</f>
        <v>43831</v>
      </c>
      <c r="C3" s="13" t="s">
        <v>26</v>
      </c>
      <c r="D3" s="89" t="b">
        <v>1</v>
      </c>
      <c r="E3" s="16"/>
      <c r="F3" s="17">
        <f>IF(D3=TRUE,1,0)</f>
        <v>1</v>
      </c>
      <c r="G3" s="12">
        <f>IF(AND(D3=TRUE,$L$11=TRUE),B3,"")</f>
        <v>43831</v>
      </c>
      <c r="H3" s="79" t="str">
        <f>IF(L3=TRUE,"Mo","")</f>
        <v/>
      </c>
      <c r="I3" s="75"/>
      <c r="J3" s="13" t="s">
        <v>45</v>
      </c>
      <c r="K3" s="79">
        <f>IF(L3=TRUE,0,1)</f>
        <v>1</v>
      </c>
      <c r="L3" s="87" t="b">
        <v>0</v>
      </c>
      <c r="M3" s="2"/>
      <c r="N3" s="2"/>
    </row>
    <row r="4" spans="1:14" x14ac:dyDescent="0.25">
      <c r="A4" s="10" t="s">
        <v>4</v>
      </c>
      <c r="B4" s="9" t="str">
        <f>IF(F4=1,DATE(Tabelle2!$C$4,1,6),"")</f>
        <v/>
      </c>
      <c r="C4" s="13" t="s">
        <v>27</v>
      </c>
      <c r="D4" s="89" t="b">
        <v>0</v>
      </c>
      <c r="E4" s="4"/>
      <c r="F4" s="17">
        <f t="shared" ref="F4:F21" si="0">IF(D4=TRUE,1,0)</f>
        <v>0</v>
      </c>
      <c r="G4" s="12" t="str">
        <f t="shared" ref="G4:G21" si="1">IF(AND(D4=TRUE,$L$11=TRUE),B4,"")</f>
        <v/>
      </c>
      <c r="H4" s="80" t="str">
        <f>IF(L4=TRUE,"Di","")</f>
        <v/>
      </c>
      <c r="I4" s="75"/>
      <c r="J4" s="13" t="s">
        <v>46</v>
      </c>
      <c r="K4" s="79">
        <f t="shared" ref="K4:K9" si="2">IF(L4=TRUE,0,1)</f>
        <v>1</v>
      </c>
      <c r="L4" s="87" t="b">
        <v>0</v>
      </c>
      <c r="M4" s="2"/>
      <c r="N4" s="2"/>
    </row>
    <row r="5" spans="1:14" x14ac:dyDescent="0.25">
      <c r="A5" s="10" t="s">
        <v>5</v>
      </c>
      <c r="B5" s="9">
        <f>IF(F5=1,DATE(Tabelle2!$C$4,3,8),"")</f>
        <v>43898</v>
      </c>
      <c r="C5" s="13" t="s">
        <v>28</v>
      </c>
      <c r="D5" s="89" t="b">
        <v>1</v>
      </c>
      <c r="E5" s="4"/>
      <c r="F5" s="17">
        <f t="shared" si="0"/>
        <v>1</v>
      </c>
      <c r="G5" s="12">
        <f t="shared" si="1"/>
        <v>43898</v>
      </c>
      <c r="H5" s="80" t="str">
        <f>IF(L5=TRUE,"Mi","")</f>
        <v/>
      </c>
      <c r="I5" s="75"/>
      <c r="J5" s="13" t="s">
        <v>47</v>
      </c>
      <c r="K5" s="79">
        <f t="shared" si="2"/>
        <v>1</v>
      </c>
      <c r="L5" s="87" t="b">
        <v>0</v>
      </c>
      <c r="M5" s="2"/>
      <c r="N5" s="2"/>
    </row>
    <row r="6" spans="1:14" x14ac:dyDescent="0.25">
      <c r="A6" s="10" t="s">
        <v>9</v>
      </c>
      <c r="B6" s="9">
        <f>IF(F6=1,B2-2,"")</f>
        <v>43931</v>
      </c>
      <c r="C6" s="13" t="s">
        <v>29</v>
      </c>
      <c r="D6" s="89" t="b">
        <v>1</v>
      </c>
      <c r="E6" s="16"/>
      <c r="F6" s="17">
        <f t="shared" si="0"/>
        <v>1</v>
      </c>
      <c r="G6" s="12">
        <f t="shared" si="1"/>
        <v>43931</v>
      </c>
      <c r="H6" s="80" t="str">
        <f>IF(L6=TRUE,"Do","")</f>
        <v/>
      </c>
      <c r="I6" s="75"/>
      <c r="J6" s="232" t="s">
        <v>48</v>
      </c>
      <c r="K6" s="79">
        <f t="shared" si="2"/>
        <v>1</v>
      </c>
      <c r="L6" s="87" t="b">
        <v>0</v>
      </c>
      <c r="M6" s="2"/>
      <c r="N6" s="2"/>
    </row>
    <row r="7" spans="1:14" x14ac:dyDescent="0.25">
      <c r="A7" s="10" t="s">
        <v>6</v>
      </c>
      <c r="B7" s="9" t="str">
        <f>IF(F7=1,DATE(Tabelle2!$C$4,3,28)+MOD(24-MOD(Tabelle2!$C$4,19)*10.63,29)-MOD(TRUNC(Tabelle2!$C$4*5/4)+MOD(24-MOD(Tabelle2!$C$4,19)*10.63,29)+1,7),"")</f>
        <v/>
      </c>
      <c r="C7" s="13" t="s">
        <v>30</v>
      </c>
      <c r="D7" s="89" t="b">
        <v>0</v>
      </c>
      <c r="E7" s="4"/>
      <c r="F7" s="17">
        <f t="shared" si="0"/>
        <v>0</v>
      </c>
      <c r="G7" s="12" t="str">
        <f t="shared" si="1"/>
        <v/>
      </c>
      <c r="H7" s="80" t="str">
        <f>IF(L7=TRUE,"Fr","")</f>
        <v/>
      </c>
      <c r="I7" s="75"/>
      <c r="J7" s="232" t="s">
        <v>49</v>
      </c>
      <c r="K7" s="79">
        <f t="shared" si="2"/>
        <v>1</v>
      </c>
      <c r="L7" s="87" t="b">
        <v>0</v>
      </c>
      <c r="M7" s="2"/>
      <c r="N7" s="2"/>
    </row>
    <row r="8" spans="1:14" x14ac:dyDescent="0.25">
      <c r="A8" s="10" t="s">
        <v>10</v>
      </c>
      <c r="B8" s="9">
        <f>IF(F8=1,B2+1,"")</f>
        <v>43934</v>
      </c>
      <c r="C8" s="13" t="s">
        <v>31</v>
      </c>
      <c r="D8" s="89" t="b">
        <v>1</v>
      </c>
      <c r="E8" s="16"/>
      <c r="F8" s="17">
        <f t="shared" si="0"/>
        <v>1</v>
      </c>
      <c r="G8" s="12">
        <f t="shared" si="1"/>
        <v>43934</v>
      </c>
      <c r="H8" s="80" t="str">
        <f>IF(L8=TRUE,"Sa","")</f>
        <v>Sa</v>
      </c>
      <c r="I8" s="75"/>
      <c r="J8" s="232" t="s">
        <v>50</v>
      </c>
      <c r="K8" s="79">
        <f t="shared" si="2"/>
        <v>0</v>
      </c>
      <c r="L8" s="87" t="b">
        <v>1</v>
      </c>
      <c r="M8" s="2"/>
      <c r="N8" s="2"/>
    </row>
    <row r="9" spans="1:14" x14ac:dyDescent="0.25">
      <c r="A9" s="11" t="s">
        <v>15</v>
      </c>
      <c r="B9" s="9">
        <f>IF(F9=1,DATE(Tabelle2!$C$4,5,1),"")</f>
        <v>43952</v>
      </c>
      <c r="C9" s="13" t="s">
        <v>32</v>
      </c>
      <c r="D9" s="89" t="b">
        <v>1</v>
      </c>
      <c r="E9" s="16"/>
      <c r="F9" s="17">
        <f t="shared" si="0"/>
        <v>1</v>
      </c>
      <c r="G9" s="12">
        <f t="shared" si="1"/>
        <v>43952</v>
      </c>
      <c r="H9" s="80" t="str">
        <f>IF(L9=TRUE,"So","")</f>
        <v>So</v>
      </c>
      <c r="I9" s="75"/>
      <c r="J9" s="232" t="s">
        <v>51</v>
      </c>
      <c r="K9" s="79">
        <f t="shared" si="2"/>
        <v>0</v>
      </c>
      <c r="L9" s="87" t="b">
        <v>1</v>
      </c>
      <c r="M9" s="2"/>
      <c r="N9" s="2"/>
    </row>
    <row r="10" spans="1:14" x14ac:dyDescent="0.25">
      <c r="A10" s="10" t="s">
        <v>11</v>
      </c>
      <c r="B10" s="9">
        <f>IF(F10=1,B2+39,"")</f>
        <v>43972</v>
      </c>
      <c r="C10" s="13" t="s">
        <v>33</v>
      </c>
      <c r="D10" s="89" t="b">
        <v>1</v>
      </c>
      <c r="E10" s="16"/>
      <c r="F10" s="17">
        <f t="shared" si="0"/>
        <v>1</v>
      </c>
      <c r="G10" s="12">
        <f t="shared" si="1"/>
        <v>43972</v>
      </c>
      <c r="H10" s="80" t="str">
        <f t="shared" ref="H10" si="3">IF(I10="JA",1,"")</f>
        <v/>
      </c>
      <c r="I10" s="23"/>
      <c r="J10" s="21"/>
      <c r="K10" s="24"/>
      <c r="L10" s="87"/>
      <c r="M10" s="2"/>
      <c r="N10" s="2"/>
    </row>
    <row r="11" spans="1:14" x14ac:dyDescent="0.25">
      <c r="A11" s="10" t="s">
        <v>12</v>
      </c>
      <c r="B11" s="9" t="str">
        <f>IF(F11=1,B2+49,"")</f>
        <v/>
      </c>
      <c r="C11" s="13" t="s">
        <v>103</v>
      </c>
      <c r="D11" s="89" t="b">
        <v>0</v>
      </c>
      <c r="E11" s="4"/>
      <c r="F11" s="17">
        <f t="shared" si="0"/>
        <v>0</v>
      </c>
      <c r="G11" s="12" t="str">
        <f t="shared" si="1"/>
        <v/>
      </c>
      <c r="H11" s="80">
        <f>IF(L11=TRUE,1,"")</f>
        <v>1</v>
      </c>
      <c r="I11" s="4"/>
      <c r="J11" s="233" t="s">
        <v>92</v>
      </c>
      <c r="K11" s="234"/>
      <c r="L11" s="87" t="b">
        <v>1</v>
      </c>
      <c r="M11" s="2"/>
      <c r="N11" s="2"/>
    </row>
    <row r="12" spans="1:14" x14ac:dyDescent="0.25">
      <c r="A12" s="10" t="s">
        <v>13</v>
      </c>
      <c r="B12" s="9">
        <f>IF(F12=1,B2+50,"")</f>
        <v>43983</v>
      </c>
      <c r="C12" s="13" t="s">
        <v>34</v>
      </c>
      <c r="D12" s="89" t="b">
        <v>1</v>
      </c>
      <c r="E12" s="16"/>
      <c r="F12" s="17">
        <f t="shared" si="0"/>
        <v>1</v>
      </c>
      <c r="G12" s="12">
        <f t="shared" si="1"/>
        <v>43983</v>
      </c>
      <c r="H12" s="81"/>
      <c r="I12" s="23"/>
      <c r="J12" s="21"/>
      <c r="K12" s="24"/>
      <c r="L12" s="2"/>
      <c r="M12" s="2"/>
      <c r="N12" s="2"/>
    </row>
    <row r="13" spans="1:14" x14ac:dyDescent="0.25">
      <c r="A13" s="10" t="s">
        <v>14</v>
      </c>
      <c r="B13" s="9" t="str">
        <f>IF(F13=1,B2+60,"")</f>
        <v/>
      </c>
      <c r="C13" s="13" t="s">
        <v>35</v>
      </c>
      <c r="D13" s="89" t="b">
        <v>0</v>
      </c>
      <c r="E13" s="4"/>
      <c r="F13" s="17">
        <f t="shared" si="0"/>
        <v>0</v>
      </c>
      <c r="G13" s="12" t="str">
        <f t="shared" si="1"/>
        <v/>
      </c>
      <c r="H13" s="20"/>
      <c r="I13" s="4"/>
      <c r="J13" s="233" t="s">
        <v>94</v>
      </c>
      <c r="K13" s="88" t="b">
        <v>0</v>
      </c>
      <c r="L13" s="2"/>
      <c r="M13" s="2"/>
      <c r="N13" s="2"/>
    </row>
    <row r="14" spans="1:14" x14ac:dyDescent="0.25">
      <c r="A14" s="10" t="s">
        <v>16</v>
      </c>
      <c r="B14" s="9" t="str">
        <f>IF(F14=1,DATE(Tabelle2!$C$4,8,15),"")</f>
        <v/>
      </c>
      <c r="C14" s="13" t="s">
        <v>36</v>
      </c>
      <c r="D14" s="89" t="b">
        <v>0</v>
      </c>
      <c r="E14" s="4"/>
      <c r="F14" s="17">
        <f t="shared" si="0"/>
        <v>0</v>
      </c>
      <c r="G14" s="12" t="str">
        <f t="shared" si="1"/>
        <v/>
      </c>
      <c r="H14" s="81"/>
      <c r="I14" s="239"/>
      <c r="J14" s="21"/>
      <c r="K14" s="24"/>
      <c r="L14" s="3"/>
      <c r="M14" s="3"/>
      <c r="N14" s="2"/>
    </row>
    <row r="15" spans="1:14" x14ac:dyDescent="0.25">
      <c r="A15" s="10" t="s">
        <v>17</v>
      </c>
      <c r="B15" s="9" t="str">
        <f>IF(F15=1,DATE(Tabelle2!$C$4,9,20),"")</f>
        <v/>
      </c>
      <c r="C15" s="13" t="s">
        <v>37</v>
      </c>
      <c r="D15" s="89" t="b">
        <v>0</v>
      </c>
      <c r="E15" s="4"/>
      <c r="F15" s="17">
        <f t="shared" si="0"/>
        <v>0</v>
      </c>
      <c r="G15" s="12" t="str">
        <f t="shared" si="1"/>
        <v/>
      </c>
      <c r="H15" s="81"/>
      <c r="I15" s="239"/>
      <c r="J15" s="240"/>
      <c r="K15" s="219"/>
      <c r="L15" s="3"/>
      <c r="M15" s="3"/>
      <c r="N15" s="2"/>
    </row>
    <row r="16" spans="1:14" x14ac:dyDescent="0.25">
      <c r="A16" s="10" t="s">
        <v>18</v>
      </c>
      <c r="B16" s="9">
        <f>IF(F16=1,DATE(Tabelle2!$C$4,10,3),"")</f>
        <v>44107</v>
      </c>
      <c r="C16" s="13" t="s">
        <v>38</v>
      </c>
      <c r="D16" s="89" t="b">
        <v>1</v>
      </c>
      <c r="E16" s="16"/>
      <c r="F16" s="17">
        <f t="shared" si="0"/>
        <v>1</v>
      </c>
      <c r="G16" s="12">
        <f t="shared" si="1"/>
        <v>44107</v>
      </c>
      <c r="H16" s="81"/>
      <c r="I16" s="80"/>
      <c r="J16" s="81">
        <f>COUNTIF(F3:F4,"&gt;0")</f>
        <v>1</v>
      </c>
      <c r="K16" s="231" t="str">
        <f>TEXT(L16,"MMMM")</f>
        <v>Januar</v>
      </c>
      <c r="L16" s="17"/>
      <c r="M16" s="17"/>
      <c r="N16" s="2"/>
    </row>
    <row r="17" spans="1:14" x14ac:dyDescent="0.25">
      <c r="A17" s="10" t="s">
        <v>19</v>
      </c>
      <c r="B17" s="9" t="str">
        <f>IF(F17=1,DATE(Tabelle2!$C$4,10,31),"")</f>
        <v/>
      </c>
      <c r="C17" s="13" t="s">
        <v>39</v>
      </c>
      <c r="D17" s="89" t="b">
        <v>0</v>
      </c>
      <c r="E17" s="4"/>
      <c r="F17" s="17">
        <f t="shared" si="0"/>
        <v>0</v>
      </c>
      <c r="G17" s="12" t="str">
        <f t="shared" si="1"/>
        <v/>
      </c>
      <c r="H17" s="81"/>
      <c r="I17" s="80">
        <v>3</v>
      </c>
      <c r="J17" s="81">
        <f>SUMIFS(F5:F8,B5:B8,"&gt;="&amp;L17,B5:B8,"&lt;="&amp;M17)</f>
        <v>1</v>
      </c>
      <c r="K17" s="82" t="s">
        <v>95</v>
      </c>
      <c r="L17" s="12">
        <f>DATE($C$1,$I$17,1)</f>
        <v>43891</v>
      </c>
      <c r="M17" s="12">
        <f>DATE($C$1,$I$17,31)</f>
        <v>43921</v>
      </c>
      <c r="N17" s="2"/>
    </row>
    <row r="18" spans="1:14" x14ac:dyDescent="0.25">
      <c r="A18" s="10" t="s">
        <v>20</v>
      </c>
      <c r="B18" s="9" t="str">
        <f>IF(F18=1,DATE(Tabelle2!$C$4,11,1),"")</f>
        <v/>
      </c>
      <c r="C18" s="13" t="s">
        <v>40</v>
      </c>
      <c r="D18" s="89" t="b">
        <v>0</v>
      </c>
      <c r="E18" s="4"/>
      <c r="F18" s="17">
        <f t="shared" si="0"/>
        <v>0</v>
      </c>
      <c r="G18" s="12" t="str">
        <f t="shared" si="1"/>
        <v/>
      </c>
      <c r="H18" s="81"/>
      <c r="I18" s="80">
        <v>4</v>
      </c>
      <c r="J18" s="81">
        <f>SUMIFS(F6:F8,B6:B8,"&gt;="&amp;L18,B6:B8,"&lt;="&amp;M18)</f>
        <v>2</v>
      </c>
      <c r="K18" s="82" t="s">
        <v>96</v>
      </c>
      <c r="L18" s="12">
        <f>DATE($C$1,$I$18,1)</f>
        <v>43922</v>
      </c>
      <c r="M18" s="12">
        <f>DATE($C$1,$I$18,30)</f>
        <v>43951</v>
      </c>
      <c r="N18" s="2"/>
    </row>
    <row r="19" spans="1:14" x14ac:dyDescent="0.25">
      <c r="A19" s="10" t="s">
        <v>21</v>
      </c>
      <c r="B19" s="9" t="str">
        <f>IF(F19=1,DATE(Tabelle2!$C$4,12,25)-WEEKDAY(DATE(Tabelle2!$C$4,12,25),2)-32,"")</f>
        <v/>
      </c>
      <c r="C19" s="13" t="s">
        <v>41</v>
      </c>
      <c r="D19" s="89" t="b">
        <v>0</v>
      </c>
      <c r="E19" s="4"/>
      <c r="F19" s="17">
        <f t="shared" si="0"/>
        <v>0</v>
      </c>
      <c r="G19" s="12" t="str">
        <f t="shared" si="1"/>
        <v/>
      </c>
      <c r="H19" s="81"/>
      <c r="I19" s="80">
        <v>5</v>
      </c>
      <c r="J19" s="81">
        <f>SUMIFS(F9:F13,B9:B13,"&gt;="&amp;L19,B9:B13,"&lt;="&amp;M19)</f>
        <v>2</v>
      </c>
      <c r="K19" s="82" t="s">
        <v>97</v>
      </c>
      <c r="L19" s="12">
        <f>DATE($C$1,$I$19,1)</f>
        <v>43952</v>
      </c>
      <c r="M19" s="12">
        <f>DATE($C$1,$I$19,31)</f>
        <v>43982</v>
      </c>
      <c r="N19" s="2"/>
    </row>
    <row r="20" spans="1:14" x14ac:dyDescent="0.25">
      <c r="A20" s="10" t="s">
        <v>22</v>
      </c>
      <c r="B20" s="9">
        <f>IF(F20=1,DATE(Tabelle2!$C$4,12,25),"")</f>
        <v>44190</v>
      </c>
      <c r="C20" s="13" t="s">
        <v>42</v>
      </c>
      <c r="D20" s="89" t="b">
        <v>1</v>
      </c>
      <c r="E20" s="16"/>
      <c r="F20" s="17">
        <f t="shared" si="0"/>
        <v>1</v>
      </c>
      <c r="G20" s="12">
        <f t="shared" si="1"/>
        <v>44190</v>
      </c>
      <c r="H20" s="81"/>
      <c r="I20" s="80">
        <v>6</v>
      </c>
      <c r="J20" s="81">
        <f>SUMIFS(F9:F13,B9:B13,"&gt;="&amp;L20,B9:B13,"&lt;="&amp;M20)</f>
        <v>1</v>
      </c>
      <c r="K20" s="82" t="s">
        <v>98</v>
      </c>
      <c r="L20" s="12">
        <f>DATE($C$1,$I$20,1)</f>
        <v>43983</v>
      </c>
      <c r="M20" s="12">
        <f>DATE($C$1,$I$20,30)</f>
        <v>44012</v>
      </c>
      <c r="N20" s="2"/>
    </row>
    <row r="21" spans="1:14" x14ac:dyDescent="0.25">
      <c r="A21" s="10" t="s">
        <v>23</v>
      </c>
      <c r="B21" s="9">
        <f>IF(F21=1,DATE(Tabelle2!$C$4,12,26),"")</f>
        <v>44191</v>
      </c>
      <c r="C21" s="13" t="s">
        <v>43</v>
      </c>
      <c r="D21" s="89" t="b">
        <v>1</v>
      </c>
      <c r="E21" s="16"/>
      <c r="F21" s="17">
        <f t="shared" si="0"/>
        <v>1</v>
      </c>
      <c r="G21" s="12">
        <f t="shared" si="1"/>
        <v>44191</v>
      </c>
      <c r="H21" s="81"/>
      <c r="I21" s="80"/>
      <c r="J21" s="81">
        <f>COUNTIF(F14,"&gt;0")</f>
        <v>0</v>
      </c>
      <c r="K21" s="82" t="s">
        <v>99</v>
      </c>
      <c r="L21" s="17"/>
      <c r="M21" s="17"/>
      <c r="N21" s="2"/>
    </row>
    <row r="22" spans="1:14" x14ac:dyDescent="0.25">
      <c r="A22" s="2"/>
      <c r="B22" s="85"/>
      <c r="C22" s="84"/>
      <c r="D22" s="26"/>
      <c r="E22" s="26"/>
      <c r="F22" s="18"/>
      <c r="G22" s="18"/>
      <c r="H22" s="81"/>
      <c r="I22" s="80"/>
      <c r="J22" s="81">
        <f>COUNTIF(F15,"&gt;0")</f>
        <v>0</v>
      </c>
      <c r="K22" s="82" t="s">
        <v>100</v>
      </c>
      <c r="L22" s="17"/>
      <c r="M22" s="17"/>
      <c r="N22" s="2"/>
    </row>
    <row r="23" spans="1:14" x14ac:dyDescent="0.25">
      <c r="A23" s="2"/>
      <c r="B23" s="85"/>
      <c r="C23" s="84"/>
      <c r="D23" s="26"/>
      <c r="E23" s="26"/>
      <c r="F23" s="18"/>
      <c r="G23" s="18"/>
      <c r="H23" s="81"/>
      <c r="I23" s="80"/>
      <c r="J23" s="81">
        <f>COUNTIF(F16:F17,"&gt;0")</f>
        <v>1</v>
      </c>
      <c r="K23" s="82" t="s">
        <v>101</v>
      </c>
      <c r="L23" s="17"/>
      <c r="M23" s="17"/>
      <c r="N23" s="2"/>
    </row>
    <row r="24" spans="1:14" x14ac:dyDescent="0.25">
      <c r="A24" s="2"/>
      <c r="B24" s="85"/>
      <c r="C24" s="84"/>
      <c r="D24" s="26"/>
      <c r="E24" s="26"/>
      <c r="F24" s="18"/>
      <c r="G24" s="18"/>
      <c r="H24" s="81"/>
      <c r="I24" s="80"/>
      <c r="J24" s="81">
        <f>COUNTIF(F18:F19,"&gt;0")</f>
        <v>0</v>
      </c>
      <c r="K24" s="82" t="s">
        <v>102</v>
      </c>
      <c r="L24" s="17"/>
      <c r="M24" s="17"/>
      <c r="N24" s="2"/>
    </row>
    <row r="25" spans="1:14" x14ac:dyDescent="0.25">
      <c r="A25" s="2"/>
      <c r="B25" s="85"/>
      <c r="C25" s="84"/>
      <c r="D25" s="26"/>
      <c r="E25" s="26"/>
      <c r="F25" s="18"/>
      <c r="G25" s="18"/>
      <c r="H25" s="81"/>
      <c r="I25" s="80"/>
      <c r="J25" s="81">
        <f>COUNTIF(F20:F21,"&gt;0")</f>
        <v>2</v>
      </c>
      <c r="K25" s="82" t="s">
        <v>104</v>
      </c>
      <c r="L25" s="17"/>
      <c r="M25" s="17"/>
      <c r="N25" s="2"/>
    </row>
    <row r="26" spans="1:14" x14ac:dyDescent="0.25">
      <c r="A26" s="2"/>
      <c r="B26" s="85"/>
      <c r="C26" s="84"/>
      <c r="D26" s="26"/>
      <c r="E26" s="26"/>
      <c r="F26" s="18"/>
      <c r="G26" s="18"/>
      <c r="H26" s="81"/>
      <c r="I26" s="239"/>
      <c r="J26" s="20"/>
      <c r="K26" s="219"/>
      <c r="L26" s="3"/>
      <c r="M26" s="3"/>
      <c r="N26" s="2"/>
    </row>
    <row r="27" spans="1:14" x14ac:dyDescent="0.25">
      <c r="A27" s="2"/>
      <c r="B27" s="85"/>
      <c r="C27" s="84"/>
      <c r="D27" s="26"/>
      <c r="E27" s="26"/>
      <c r="F27" s="18"/>
      <c r="G27" s="18"/>
      <c r="H27" s="81"/>
      <c r="I27" s="239"/>
      <c r="J27" s="20"/>
      <c r="K27" s="219"/>
      <c r="L27" s="3"/>
      <c r="M27" s="3"/>
      <c r="N27" s="2"/>
    </row>
    <row r="28" spans="1:14" x14ac:dyDescent="0.25">
      <c r="A28" s="2"/>
      <c r="B28" s="85"/>
      <c r="C28" s="84"/>
      <c r="D28" s="26"/>
      <c r="E28" s="26"/>
      <c r="F28" s="18"/>
      <c r="G28" s="18"/>
      <c r="H28" s="200"/>
      <c r="I28" s="239"/>
      <c r="J28" s="20"/>
      <c r="K28" s="219"/>
      <c r="L28" s="3"/>
      <c r="M28" s="3"/>
      <c r="N28" s="2"/>
    </row>
    <row r="29" spans="1:14" x14ac:dyDescent="0.25">
      <c r="A29" s="2"/>
      <c r="B29" s="85"/>
      <c r="C29" s="84"/>
      <c r="D29" s="26"/>
      <c r="E29" s="26"/>
      <c r="F29" s="18"/>
      <c r="G29" s="18"/>
      <c r="H29" s="200"/>
      <c r="I29" s="241"/>
      <c r="J29" s="84"/>
      <c r="K29" s="220"/>
      <c r="L29" s="2"/>
      <c r="M29" s="2"/>
      <c r="N29" s="2"/>
    </row>
    <row r="30" spans="1:14" x14ac:dyDescent="0.25">
      <c r="A30" s="2"/>
      <c r="B30" s="85"/>
      <c r="C30" s="84"/>
      <c r="D30" s="26"/>
      <c r="E30" s="26"/>
      <c r="F30" s="18"/>
      <c r="G30" s="18"/>
      <c r="H30" s="200"/>
      <c r="I30" s="23"/>
      <c r="J30" s="83"/>
      <c r="K30" s="220"/>
      <c r="L30" s="2"/>
      <c r="M30" s="2"/>
      <c r="N30" s="2"/>
    </row>
    <row r="31" spans="1:14" x14ac:dyDescent="0.25">
      <c r="A31" s="3"/>
      <c r="B31" s="25"/>
      <c r="C31" s="20"/>
      <c r="D31" s="26"/>
      <c r="E31" s="26"/>
      <c r="F31" s="18"/>
      <c r="G31" s="18"/>
      <c r="H31" s="81"/>
      <c r="I31" s="23"/>
      <c r="J31" s="21"/>
      <c r="K31" s="24"/>
    </row>
    <row r="32" spans="1:14" x14ac:dyDescent="0.25">
      <c r="A32" s="3"/>
      <c r="B32" s="25"/>
      <c r="C32" s="20"/>
      <c r="D32" s="26"/>
      <c r="E32" s="26"/>
      <c r="F32" s="18"/>
      <c r="G32" s="18"/>
      <c r="H32" s="81"/>
      <c r="I32" s="23"/>
      <c r="J32" s="21"/>
      <c r="K32" s="24"/>
    </row>
    <row r="33" spans="1:11" x14ac:dyDescent="0.25">
      <c r="A33" s="3"/>
      <c r="B33" s="25"/>
      <c r="C33" s="20"/>
      <c r="D33" s="26"/>
      <c r="E33" s="26"/>
      <c r="F33" s="2"/>
      <c r="G33" s="2"/>
      <c r="H33" s="18"/>
      <c r="I33" s="2"/>
      <c r="J33" s="2"/>
      <c r="K33" s="2"/>
    </row>
    <row r="34" spans="1:11" x14ac:dyDescent="0.25">
      <c r="A34" s="3"/>
      <c r="B34" s="25"/>
      <c r="C34" s="20"/>
      <c r="D34" s="26"/>
      <c r="E34" s="26"/>
      <c r="F34" s="2"/>
      <c r="G34" s="2"/>
      <c r="H34" s="18"/>
      <c r="I34" s="2"/>
      <c r="J34" s="2"/>
      <c r="K34" s="5"/>
    </row>
    <row r="35" spans="1:11" x14ac:dyDescent="0.25">
      <c r="A35" s="3"/>
      <c r="B35" s="25"/>
      <c r="C35" s="20"/>
      <c r="D35" s="26"/>
      <c r="E35" s="26"/>
      <c r="F35" s="2"/>
      <c r="G35" s="2"/>
      <c r="H35" s="18"/>
      <c r="I35" s="2"/>
      <c r="J35" s="2"/>
      <c r="K35" s="2"/>
    </row>
    <row r="36" spans="1:11" x14ac:dyDescent="0.25">
      <c r="A36" s="3"/>
      <c r="B36" s="25"/>
      <c r="C36" s="20"/>
      <c r="D36" s="26"/>
      <c r="E36" s="26"/>
      <c r="F36" s="2"/>
      <c r="G36" s="2"/>
      <c r="H36" s="18"/>
      <c r="I36" s="2"/>
      <c r="J36" s="2"/>
      <c r="K36" s="2"/>
    </row>
    <row r="37" spans="1:11" x14ac:dyDescent="0.25">
      <c r="A37" s="3"/>
      <c r="B37" s="25"/>
      <c r="C37" s="20"/>
      <c r="D37" s="26"/>
      <c r="E37" s="26"/>
      <c r="F37" s="2"/>
      <c r="G37" s="2"/>
      <c r="H37" s="18"/>
      <c r="I37" s="2"/>
      <c r="J37" s="2"/>
      <c r="K37" s="2"/>
    </row>
    <row r="38" spans="1:11" x14ac:dyDescent="0.25">
      <c r="A38" s="3"/>
      <c r="B38" s="25"/>
      <c r="C38" s="20"/>
      <c r="D38" s="26"/>
      <c r="E38" s="26"/>
      <c r="F38" s="2"/>
      <c r="G38" s="2"/>
      <c r="H38" s="18"/>
      <c r="I38" s="2"/>
      <c r="J38" s="2"/>
      <c r="K38" s="2"/>
    </row>
    <row r="39" spans="1:11" x14ac:dyDescent="0.25">
      <c r="A39" s="3"/>
      <c r="B39" s="25"/>
      <c r="C39" s="20"/>
      <c r="D39" s="26"/>
      <c r="E39" s="26"/>
      <c r="F39" s="2"/>
      <c r="G39" s="2"/>
      <c r="H39" s="18"/>
      <c r="I39" s="2"/>
      <c r="J39" s="2"/>
      <c r="K39" s="2"/>
    </row>
    <row r="40" spans="1:11" x14ac:dyDescent="0.25">
      <c r="A40" s="3"/>
      <c r="B40" s="25"/>
      <c r="C40" s="20"/>
      <c r="D40" s="26"/>
      <c r="E40" s="26"/>
      <c r="F40" s="2"/>
      <c r="G40" s="2"/>
      <c r="H40" s="18"/>
      <c r="I40" s="2"/>
      <c r="J40" s="2"/>
      <c r="K40" s="2"/>
    </row>
    <row r="41" spans="1:11" x14ac:dyDescent="0.25">
      <c r="A41" s="3"/>
      <c r="B41" s="25"/>
      <c r="C41" s="20"/>
      <c r="D41" s="26"/>
      <c r="E41" s="26"/>
      <c r="F41" s="2"/>
      <c r="G41" s="2"/>
      <c r="H41" s="18"/>
      <c r="I41" s="2"/>
      <c r="J41" s="2"/>
      <c r="K41" s="2"/>
    </row>
    <row r="42" spans="1:11" x14ac:dyDescent="0.25">
      <c r="A42" s="3"/>
      <c r="B42" s="25"/>
      <c r="C42" s="20"/>
      <c r="D42" s="26"/>
      <c r="E42" s="26"/>
      <c r="F42" s="2"/>
      <c r="G42" s="2"/>
      <c r="H42" s="18"/>
      <c r="I42" s="2"/>
      <c r="J42" s="2"/>
      <c r="K42" s="2"/>
    </row>
    <row r="43" spans="1:11" x14ac:dyDescent="0.25">
      <c r="A43" s="3"/>
      <c r="B43" s="25"/>
      <c r="C43" s="20"/>
      <c r="D43" s="26"/>
      <c r="E43" s="26"/>
      <c r="F43" s="2"/>
      <c r="G43" s="2"/>
      <c r="H43" s="18"/>
      <c r="I43" s="2"/>
      <c r="J43" s="2"/>
      <c r="K43" s="2"/>
    </row>
    <row r="44" spans="1:11" x14ac:dyDescent="0.25">
      <c r="A44" s="3"/>
      <c r="B44" s="25"/>
      <c r="C44" s="20"/>
      <c r="D44" s="26"/>
      <c r="E44" s="26"/>
      <c r="F44" s="2"/>
      <c r="G44" s="2"/>
      <c r="H44" s="18"/>
      <c r="I44" s="2"/>
      <c r="J44" s="2"/>
      <c r="K44" s="2"/>
    </row>
    <row r="45" spans="1:11" x14ac:dyDescent="0.25">
      <c r="A45" s="3"/>
      <c r="B45" s="25"/>
      <c r="C45" s="20"/>
      <c r="D45" s="26"/>
      <c r="E45" s="26"/>
      <c r="F45" s="2"/>
      <c r="G45" s="2"/>
      <c r="H45" s="18"/>
      <c r="I45" s="2"/>
      <c r="J45" s="2">
        <f>IF(Tabelle1!$H$11=1,($AB$15-$AB$20*T24),0)</f>
        <v>0</v>
      </c>
      <c r="K45" s="2"/>
    </row>
    <row r="46" spans="1:11" x14ac:dyDescent="0.25">
      <c r="A46" s="3"/>
      <c r="B46" s="25"/>
      <c r="C46" s="20"/>
      <c r="D46" s="26"/>
      <c r="E46" s="26"/>
      <c r="F46" s="2"/>
      <c r="G46" s="2"/>
      <c r="H46" s="18"/>
      <c r="I46" s="2"/>
      <c r="J46" s="2"/>
      <c r="K46" s="2"/>
    </row>
    <row r="47" spans="1:11" x14ac:dyDescent="0.25">
      <c r="A47" s="3"/>
      <c r="B47" s="25"/>
      <c r="C47" s="20"/>
      <c r="D47" s="26"/>
      <c r="E47" s="26"/>
      <c r="F47" s="2"/>
      <c r="G47" s="2"/>
      <c r="H47" s="18"/>
      <c r="I47" s="2"/>
      <c r="J47" s="2"/>
      <c r="K47" s="2"/>
    </row>
    <row r="48" spans="1:11" x14ac:dyDescent="0.25">
      <c r="A48" s="3"/>
      <c r="B48" s="25"/>
      <c r="C48" s="20"/>
      <c r="D48" s="26"/>
      <c r="E48" s="26"/>
      <c r="F48" s="2"/>
      <c r="G48" s="2"/>
      <c r="H48" s="18"/>
      <c r="I48" s="2"/>
      <c r="J48" s="2"/>
      <c r="K48" s="2"/>
    </row>
    <row r="49" spans="1:11" x14ac:dyDescent="0.25">
      <c r="A49" s="3"/>
      <c r="B49" s="25"/>
      <c r="C49" s="20"/>
      <c r="D49" s="26"/>
      <c r="E49" s="26"/>
      <c r="F49" s="2"/>
      <c r="G49" s="2"/>
      <c r="H49" s="18"/>
      <c r="I49" s="2"/>
      <c r="J49" s="2"/>
      <c r="K49" s="2"/>
    </row>
    <row r="50" spans="1:11" x14ac:dyDescent="0.25">
      <c r="A50" s="3"/>
      <c r="B50" s="25"/>
      <c r="C50" s="20"/>
      <c r="D50" s="26"/>
      <c r="E50" s="26"/>
      <c r="F50" s="2"/>
      <c r="G50" s="2"/>
      <c r="H50" s="18"/>
      <c r="I50" s="2"/>
      <c r="J50" s="2"/>
      <c r="K50" s="2"/>
    </row>
    <row r="51" spans="1:11" x14ac:dyDescent="0.25">
      <c r="A51" s="3"/>
      <c r="B51" s="25"/>
      <c r="C51" s="20"/>
      <c r="D51" s="26"/>
      <c r="E51" s="26"/>
      <c r="F51" s="2"/>
      <c r="G51" s="2"/>
      <c r="H51" s="18"/>
      <c r="I51" s="2"/>
      <c r="J51" s="2"/>
      <c r="K51" s="2"/>
    </row>
    <row r="52" spans="1:11" x14ac:dyDescent="0.25">
      <c r="A52" s="3"/>
      <c r="B52" s="19"/>
      <c r="C52" s="19"/>
      <c r="D52" s="26"/>
      <c r="E52" s="26"/>
      <c r="F52" s="2"/>
      <c r="G52" s="2"/>
      <c r="H52" s="18"/>
      <c r="I52" s="2"/>
      <c r="J52" s="2"/>
      <c r="K52" s="2"/>
    </row>
    <row r="53" spans="1:11" x14ac:dyDescent="0.25">
      <c r="A53" s="3"/>
      <c r="B53" s="19"/>
      <c r="C53" s="19"/>
      <c r="D53" s="26"/>
      <c r="E53" s="26"/>
      <c r="F53" s="2"/>
      <c r="G53" s="2"/>
      <c r="H53" s="18"/>
      <c r="I53" s="2"/>
      <c r="J53" s="2"/>
      <c r="K53" s="2"/>
    </row>
    <row r="54" spans="1:11" x14ac:dyDescent="0.25">
      <c r="A54" s="3"/>
      <c r="B54" s="19"/>
      <c r="C54" s="19"/>
      <c r="D54" s="26"/>
      <c r="E54" s="26"/>
      <c r="F54" s="2"/>
      <c r="G54" s="2"/>
      <c r="H54" s="18"/>
      <c r="I54" s="2"/>
      <c r="J54" s="2"/>
      <c r="K54" s="2"/>
    </row>
    <row r="55" spans="1:11" x14ac:dyDescent="0.25">
      <c r="A55" s="3"/>
      <c r="B55" s="19"/>
      <c r="C55" s="19"/>
      <c r="D55" s="26"/>
      <c r="E55" s="26"/>
      <c r="F55" s="2"/>
      <c r="G55" s="2"/>
      <c r="H55" s="18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18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18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18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18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18"/>
      <c r="I60" s="2"/>
      <c r="J60" s="2"/>
      <c r="K60" s="2"/>
    </row>
  </sheetData>
  <sheetProtection algorithmName="SHA-512" hashValue="szuk+o7lfuq5NyfQcDGWlOqlmpJlCQ8XLqMgDNTzgihLYQVFV47brmv2s3WAnNNgJP87pilhkPfeNw1v5P5uOA==" saltValue="hWNBWVRNR0mGiDUfr240gg==" spinCount="100000" sheet="1" objects="1" scenarios="1" selectLockedCells="1"/>
  <pageMargins left="0.59055118110236215" right="0.39370078740157483" top="0.70866141732283461" bottom="0.59055118110236215" header="0.31496062992125984" footer="0.31496062992125984"/>
  <pageSetup paperSize="9" scale="96" fitToHeight="0" orientation="landscape" horizontalDpi="0" verticalDpi="0" r:id="rId1"/>
  <rowBreaks count="1" manualBreakCount="1">
    <brk id="33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2</xdr:row>
                    <xdr:rowOff>0</xdr:rowOff>
                  </from>
                  <to>
                    <xdr:col>8</xdr:col>
                    <xdr:colOff>466725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3</xdr:row>
                    <xdr:rowOff>0</xdr:rowOff>
                  </from>
                  <to>
                    <xdr:col>8</xdr:col>
                    <xdr:colOff>466725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4</xdr:row>
                    <xdr:rowOff>0</xdr:rowOff>
                  </from>
                  <to>
                    <xdr:col>8</xdr:col>
                    <xdr:colOff>466725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5</xdr:row>
                    <xdr:rowOff>0</xdr:rowOff>
                  </from>
                  <to>
                    <xdr:col>8</xdr:col>
                    <xdr:colOff>466725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6</xdr:row>
                    <xdr:rowOff>0</xdr:rowOff>
                  </from>
                  <to>
                    <xdr:col>8</xdr:col>
                    <xdr:colOff>466725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7</xdr:row>
                    <xdr:rowOff>0</xdr:rowOff>
                  </from>
                  <to>
                    <xdr:col>8</xdr:col>
                    <xdr:colOff>466725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locked="0" defaultSize="0" autoFill="0" autoLine="0" autoPict="0">
                <anchor moveWithCells="1">
                  <from>
                    <xdr:col>8</xdr:col>
                    <xdr:colOff>285750</xdr:colOff>
                    <xdr:row>8</xdr:row>
                    <xdr:rowOff>0</xdr:rowOff>
                  </from>
                  <to>
                    <xdr:col>8</xdr:col>
                    <xdr:colOff>466725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4</xdr:col>
                    <xdr:colOff>371475</xdr:colOff>
                    <xdr:row>1</xdr:row>
                    <xdr:rowOff>180975</xdr:rowOff>
                  </from>
                  <to>
                    <xdr:col>4</xdr:col>
                    <xdr:colOff>552450</xdr:colOff>
                    <xdr:row>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2</xdr:row>
                    <xdr:rowOff>180975</xdr:rowOff>
                  </from>
                  <to>
                    <xdr:col>4</xdr:col>
                    <xdr:colOff>552450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3" name="Check Box 21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3</xdr:row>
                    <xdr:rowOff>180975</xdr:rowOff>
                  </from>
                  <to>
                    <xdr:col>4</xdr:col>
                    <xdr:colOff>552450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4" name="Check Box 22">
              <controlPr defaultSize="0" autoFill="0" autoLine="0" autoPict="0">
                <anchor moveWithCells="1">
                  <from>
                    <xdr:col>4</xdr:col>
                    <xdr:colOff>371475</xdr:colOff>
                    <xdr:row>4</xdr:row>
                    <xdr:rowOff>180975</xdr:rowOff>
                  </from>
                  <to>
                    <xdr:col>4</xdr:col>
                    <xdr:colOff>552450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5" name="Check Box 39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5</xdr:row>
                    <xdr:rowOff>180975</xdr:rowOff>
                  </from>
                  <to>
                    <xdr:col>4</xdr:col>
                    <xdr:colOff>552450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6" name="Check Box 40">
              <controlPr defaultSize="0" autoFill="0" autoLine="0" autoPict="0">
                <anchor moveWithCells="1">
                  <from>
                    <xdr:col>4</xdr:col>
                    <xdr:colOff>371475</xdr:colOff>
                    <xdr:row>6</xdr:row>
                    <xdr:rowOff>180975</xdr:rowOff>
                  </from>
                  <to>
                    <xdr:col>4</xdr:col>
                    <xdr:colOff>552450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7" name="Check Box 41">
              <controlPr defaultSize="0" autoFill="0" autoLine="0" autoPict="0">
                <anchor moveWithCells="1">
                  <from>
                    <xdr:col>4</xdr:col>
                    <xdr:colOff>371475</xdr:colOff>
                    <xdr:row>6</xdr:row>
                    <xdr:rowOff>180975</xdr:rowOff>
                  </from>
                  <to>
                    <xdr:col>4</xdr:col>
                    <xdr:colOff>552450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8" name="Check Box 42">
              <controlPr defaultSize="0" autoFill="0" autoLine="0" autoPict="0">
                <anchor moveWithCells="1">
                  <from>
                    <xdr:col>4</xdr:col>
                    <xdr:colOff>371475</xdr:colOff>
                    <xdr:row>7</xdr:row>
                    <xdr:rowOff>180975</xdr:rowOff>
                  </from>
                  <to>
                    <xdr:col>4</xdr:col>
                    <xdr:colOff>552450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9" name="Check Box 43">
              <controlPr defaultSize="0" autoFill="0" autoLine="0" autoPict="0">
                <anchor moveWithCells="1">
                  <from>
                    <xdr:col>4</xdr:col>
                    <xdr:colOff>371475</xdr:colOff>
                    <xdr:row>7</xdr:row>
                    <xdr:rowOff>180975</xdr:rowOff>
                  </from>
                  <to>
                    <xdr:col>4</xdr:col>
                    <xdr:colOff>552450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20" name="Check Box 44">
              <controlPr defaultSize="0" autoFill="0" autoLine="0" autoPict="0">
                <anchor moveWithCells="1">
                  <from>
                    <xdr:col>4</xdr:col>
                    <xdr:colOff>371475</xdr:colOff>
                    <xdr:row>8</xdr:row>
                    <xdr:rowOff>180975</xdr:rowOff>
                  </from>
                  <to>
                    <xdr:col>4</xdr:col>
                    <xdr:colOff>552450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1" name="Check Box 45">
              <controlPr defaultSize="0" autoFill="0" autoLine="0" autoPict="0">
                <anchor moveWithCells="1">
                  <from>
                    <xdr:col>4</xdr:col>
                    <xdr:colOff>371475</xdr:colOff>
                    <xdr:row>8</xdr:row>
                    <xdr:rowOff>180975</xdr:rowOff>
                  </from>
                  <to>
                    <xdr:col>4</xdr:col>
                    <xdr:colOff>552450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2" name="Check Box 46">
              <controlPr defaultSize="0" autoFill="0" autoLine="0" autoPict="0">
                <anchor moveWithCells="1">
                  <from>
                    <xdr:col>4</xdr:col>
                    <xdr:colOff>371475</xdr:colOff>
                    <xdr:row>9</xdr:row>
                    <xdr:rowOff>180975</xdr:rowOff>
                  </from>
                  <to>
                    <xdr:col>4</xdr:col>
                    <xdr:colOff>552450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23" name="Check Box 47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9</xdr:row>
                    <xdr:rowOff>180975</xdr:rowOff>
                  </from>
                  <to>
                    <xdr:col>4</xdr:col>
                    <xdr:colOff>552450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24" name="Check Box 48">
              <controlPr defaultSize="0" autoFill="0" autoLine="0" autoPict="0">
                <anchor moveWithCells="1">
                  <from>
                    <xdr:col>4</xdr:col>
                    <xdr:colOff>371475</xdr:colOff>
                    <xdr:row>10</xdr:row>
                    <xdr:rowOff>180975</xdr:rowOff>
                  </from>
                  <to>
                    <xdr:col>4</xdr:col>
                    <xdr:colOff>552450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5" name="Check Box 49">
              <controlPr defaultSize="0" autoFill="0" autoLine="0" autoPict="0">
                <anchor moveWithCells="1">
                  <from>
                    <xdr:col>4</xdr:col>
                    <xdr:colOff>371475</xdr:colOff>
                    <xdr:row>10</xdr:row>
                    <xdr:rowOff>180975</xdr:rowOff>
                  </from>
                  <to>
                    <xdr:col>4</xdr:col>
                    <xdr:colOff>552450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6" name="Check Box 50">
              <controlPr defaultSize="0" autoFill="0" autoLine="0" autoPict="0">
                <anchor moveWithCells="1">
                  <from>
                    <xdr:col>4</xdr:col>
                    <xdr:colOff>371475</xdr:colOff>
                    <xdr:row>11</xdr:row>
                    <xdr:rowOff>180975</xdr:rowOff>
                  </from>
                  <to>
                    <xdr:col>4</xdr:col>
                    <xdr:colOff>552450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7" name="Check Box 51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11</xdr:row>
                    <xdr:rowOff>180975</xdr:rowOff>
                  </from>
                  <to>
                    <xdr:col>4</xdr:col>
                    <xdr:colOff>552450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8" name="Check Box 52">
              <controlPr defaultSize="0" autoFill="0" autoLine="0" autoPict="0">
                <anchor moveWithCells="1">
                  <from>
                    <xdr:col>4</xdr:col>
                    <xdr:colOff>371475</xdr:colOff>
                    <xdr:row>12</xdr:row>
                    <xdr:rowOff>180975</xdr:rowOff>
                  </from>
                  <to>
                    <xdr:col>4</xdr:col>
                    <xdr:colOff>552450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9" name="Check Box 53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12</xdr:row>
                    <xdr:rowOff>180975</xdr:rowOff>
                  </from>
                  <to>
                    <xdr:col>4</xdr:col>
                    <xdr:colOff>552450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30" name="Check Box 54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13</xdr:row>
                    <xdr:rowOff>180975</xdr:rowOff>
                  </from>
                  <to>
                    <xdr:col>4</xdr:col>
                    <xdr:colOff>552450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1" name="Check Box 89">
              <controlPr defaultSize="0" autoFill="0" autoLine="0" autoPict="0">
                <anchor moveWithCells="1">
                  <from>
                    <xdr:col>4</xdr:col>
                    <xdr:colOff>371475</xdr:colOff>
                    <xdr:row>14</xdr:row>
                    <xdr:rowOff>180975</xdr:rowOff>
                  </from>
                  <to>
                    <xdr:col>4</xdr:col>
                    <xdr:colOff>552450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32" name="Check Box 90">
              <controlPr defaultSize="0" autoFill="0" autoLine="0" autoPict="0">
                <anchor moveWithCells="1">
                  <from>
                    <xdr:col>4</xdr:col>
                    <xdr:colOff>371475</xdr:colOff>
                    <xdr:row>15</xdr:row>
                    <xdr:rowOff>180975</xdr:rowOff>
                  </from>
                  <to>
                    <xdr:col>4</xdr:col>
                    <xdr:colOff>552450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3" name="Check Box 91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15</xdr:row>
                    <xdr:rowOff>180975</xdr:rowOff>
                  </from>
                  <to>
                    <xdr:col>4</xdr:col>
                    <xdr:colOff>552450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34" name="Check Box 92">
              <controlPr defaultSize="0" autoFill="0" autoLine="0" autoPict="0">
                <anchor moveWithCells="1">
                  <from>
                    <xdr:col>4</xdr:col>
                    <xdr:colOff>371475</xdr:colOff>
                    <xdr:row>16</xdr:row>
                    <xdr:rowOff>180975</xdr:rowOff>
                  </from>
                  <to>
                    <xdr:col>4</xdr:col>
                    <xdr:colOff>552450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35" name="Check Box 93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16</xdr:row>
                    <xdr:rowOff>180975</xdr:rowOff>
                  </from>
                  <to>
                    <xdr:col>4</xdr:col>
                    <xdr:colOff>552450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36" name="Check Box 94">
              <controlPr defaultSize="0" autoFill="0" autoLine="0" autoPict="0">
                <anchor moveWithCells="1">
                  <from>
                    <xdr:col>4</xdr:col>
                    <xdr:colOff>371475</xdr:colOff>
                    <xdr:row>17</xdr:row>
                    <xdr:rowOff>180975</xdr:rowOff>
                  </from>
                  <to>
                    <xdr:col>4</xdr:col>
                    <xdr:colOff>552450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37" name="Check Box 95">
              <controlPr locked="0" defaultSize="0" autoFill="0" autoLine="0" autoPict="0">
                <anchor moveWithCells="1">
                  <from>
                    <xdr:col>4</xdr:col>
                    <xdr:colOff>371475</xdr:colOff>
                    <xdr:row>17</xdr:row>
                    <xdr:rowOff>180975</xdr:rowOff>
                  </from>
                  <to>
                    <xdr:col>4</xdr:col>
                    <xdr:colOff>552450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38" name="Check Box 96">
              <controlPr defaultSize="0" autoFill="0" autoLine="0" autoPict="0">
                <anchor moveWithCells="1">
                  <from>
                    <xdr:col>4</xdr:col>
                    <xdr:colOff>371475</xdr:colOff>
                    <xdr:row>18</xdr:row>
                    <xdr:rowOff>180975</xdr:rowOff>
                  </from>
                  <to>
                    <xdr:col>4</xdr:col>
                    <xdr:colOff>552450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39" name="Check Box 97">
              <controlPr defaultSize="0" autoFill="0" autoLine="0" autoPict="0">
                <anchor moveWithCells="1">
                  <from>
                    <xdr:col>4</xdr:col>
                    <xdr:colOff>371475</xdr:colOff>
                    <xdr:row>18</xdr:row>
                    <xdr:rowOff>180975</xdr:rowOff>
                  </from>
                  <to>
                    <xdr:col>4</xdr:col>
                    <xdr:colOff>552450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0" name="Check Box 98">
              <controlPr defaultSize="0" autoFill="0" autoLine="0" autoPict="0">
                <anchor moveWithCells="1">
                  <from>
                    <xdr:col>4</xdr:col>
                    <xdr:colOff>371475</xdr:colOff>
                    <xdr:row>19</xdr:row>
                    <xdr:rowOff>180975</xdr:rowOff>
                  </from>
                  <to>
                    <xdr:col>4</xdr:col>
                    <xdr:colOff>552450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1" name="Check Box 99">
              <controlPr locked="0" defaultSize="0" autoFill="0" autoLine="0" autoPict="0">
                <anchor moveWithCells="1">
                  <from>
                    <xdr:col>8</xdr:col>
                    <xdr:colOff>295275</xdr:colOff>
                    <xdr:row>12</xdr:row>
                    <xdr:rowOff>0</xdr:rowOff>
                  </from>
                  <to>
                    <xdr:col>8</xdr:col>
                    <xdr:colOff>476250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2" name="Check Box 101">
              <controlPr locked="0" defaultSize="0" autoFill="0" autoLine="0" autoPict="0">
                <anchor moveWithCells="1">
                  <from>
                    <xdr:col>8</xdr:col>
                    <xdr:colOff>295275</xdr:colOff>
                    <xdr:row>10</xdr:row>
                    <xdr:rowOff>0</xdr:rowOff>
                  </from>
                  <to>
                    <xdr:col>8</xdr:col>
                    <xdr:colOff>476250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3"/>
  <sheetViews>
    <sheetView topLeftCell="A19" zoomScaleNormal="100" zoomScalePageLayoutView="50" workbookViewId="0">
      <selection activeCell="AK4" sqref="AK4"/>
    </sheetView>
  </sheetViews>
  <sheetFormatPr baseColWidth="10" defaultRowHeight="15" x14ac:dyDescent="0.25"/>
  <cols>
    <col min="1" max="1" width="7" customWidth="1"/>
    <col min="2" max="3" width="9.28515625" customWidth="1"/>
    <col min="4" max="7" width="0.28515625" customWidth="1"/>
    <col min="8" max="8" width="7" customWidth="1"/>
    <col min="9" max="10" width="9.28515625" customWidth="1"/>
    <col min="11" max="14" width="0.28515625" customWidth="1"/>
    <col min="15" max="15" width="7" customWidth="1"/>
    <col min="16" max="17" width="9.28515625" customWidth="1"/>
    <col min="18" max="21" width="0.28515625" customWidth="1"/>
    <col min="22" max="22" width="7.28515625" customWidth="1"/>
    <col min="23" max="24" width="9.28515625" customWidth="1"/>
    <col min="25" max="28" width="0.28515625" customWidth="1"/>
    <col min="29" max="29" width="7.28515625" customWidth="1"/>
    <col min="30" max="31" width="9.28515625" customWidth="1"/>
    <col min="32" max="35" width="0.28515625" customWidth="1"/>
    <col min="36" max="36" width="7.28515625" customWidth="1"/>
    <col min="37" max="38" width="9.28515625" customWidth="1"/>
    <col min="39" max="42" width="0.28515625" customWidth="1"/>
    <col min="43" max="43" width="1.85546875" customWidth="1"/>
    <col min="46" max="46" width="22.7109375" customWidth="1"/>
  </cols>
  <sheetData>
    <row r="1" spans="1:43" ht="30" customHeight="1" x14ac:dyDescent="0.5">
      <c r="A1" s="90" t="s">
        <v>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91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</row>
    <row r="2" spans="1:43" ht="15" customHeight="1" x14ac:dyDescent="0.5">
      <c r="A2" s="90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91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</row>
    <row r="3" spans="1:43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07"/>
      <c r="Q3" s="99"/>
      <c r="R3" s="99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</row>
    <row r="4" spans="1:43" ht="20.100000000000001" customHeight="1" x14ac:dyDescent="0.35">
      <c r="A4" s="3"/>
      <c r="B4" s="92" t="s">
        <v>8</v>
      </c>
      <c r="C4" s="93">
        <f>Tabelle1!$C$1</f>
        <v>2020</v>
      </c>
      <c r="D4" s="93"/>
      <c r="E4" s="93"/>
      <c r="F4" s="93"/>
      <c r="G4" s="92"/>
      <c r="H4" s="3"/>
      <c r="I4" s="3"/>
      <c r="J4" s="3"/>
      <c r="K4" s="3"/>
      <c r="L4" s="3"/>
      <c r="M4" s="3"/>
      <c r="N4" s="3"/>
      <c r="O4" s="3"/>
      <c r="P4" s="91" t="str">
        <f>IF((DAY(DATE($C$4,3,0))=29)=TRUE,"Schaltjahr"," ")</f>
        <v>Schaltjahr</v>
      </c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214"/>
      <c r="AO4" s="214"/>
      <c r="AP4" s="3"/>
      <c r="AQ4" s="3"/>
    </row>
    <row r="5" spans="1:43" ht="15" customHeight="1" x14ac:dyDescent="0.25">
      <c r="A5" s="17"/>
      <c r="B5" s="17" t="s">
        <v>0</v>
      </c>
      <c r="C5" s="17">
        <v>1</v>
      </c>
      <c r="D5" s="17"/>
      <c r="E5" s="17"/>
      <c r="F5" s="17"/>
      <c r="G5" s="17"/>
      <c r="H5" s="17"/>
      <c r="I5" s="17" t="s">
        <v>0</v>
      </c>
      <c r="J5" s="17">
        <v>2</v>
      </c>
      <c r="K5" s="17"/>
      <c r="L5" s="17"/>
      <c r="M5" s="17"/>
      <c r="N5" s="17"/>
      <c r="O5" s="17"/>
      <c r="P5" s="17" t="s">
        <v>0</v>
      </c>
      <c r="Q5" s="17">
        <v>3</v>
      </c>
      <c r="R5" s="17"/>
      <c r="S5" s="17"/>
      <c r="T5" s="17"/>
      <c r="U5" s="17"/>
      <c r="V5" s="17"/>
      <c r="W5" s="17" t="s">
        <v>0</v>
      </c>
      <c r="X5" s="17">
        <v>4</v>
      </c>
      <c r="Y5" s="17"/>
      <c r="Z5" s="17"/>
      <c r="AA5" s="17"/>
      <c r="AB5" s="17"/>
      <c r="AC5" s="17"/>
      <c r="AD5" s="17" t="s">
        <v>0</v>
      </c>
      <c r="AE5" s="17">
        <v>5</v>
      </c>
      <c r="AF5" s="17"/>
      <c r="AG5" s="17"/>
      <c r="AH5" s="17"/>
      <c r="AI5" s="17"/>
      <c r="AJ5" s="17"/>
      <c r="AK5" s="17" t="s">
        <v>0</v>
      </c>
      <c r="AL5" s="17">
        <v>6</v>
      </c>
      <c r="AM5" s="17"/>
      <c r="AN5" s="215"/>
      <c r="AO5" s="215"/>
      <c r="AP5" s="3"/>
      <c r="AQ5" s="3"/>
    </row>
    <row r="6" spans="1:43" ht="15" customHeight="1" x14ac:dyDescent="0.25">
      <c r="A6" s="17"/>
      <c r="B6" s="17">
        <f>(NETWORKDAYS.INTL(C9,C39,1,)-Tabelle1!$J$16+D7)</f>
        <v>22</v>
      </c>
      <c r="C6" s="224" t="s">
        <v>110</v>
      </c>
      <c r="D6" s="224"/>
      <c r="E6" s="224"/>
      <c r="F6" s="224"/>
      <c r="G6" s="17"/>
      <c r="H6" s="17"/>
      <c r="I6" s="17">
        <f>IF(I7=28,(NETWORKDAYS.INTL(J9,J36,1)),(NETWORKDAYS.INTL(J9,J37,1)))</f>
        <v>20</v>
      </c>
      <c r="J6" s="17"/>
      <c r="K6" s="17"/>
      <c r="L6" s="17"/>
      <c r="M6" s="17"/>
      <c r="N6" s="17"/>
      <c r="O6" s="17"/>
      <c r="P6" s="17">
        <f>(NETWORKDAYS.INTL(Q9,Q39,1,)-Tabelle1!$J$17+R7)</f>
        <v>22</v>
      </c>
      <c r="Q6" s="225" t="s">
        <v>110</v>
      </c>
      <c r="R6" s="225"/>
      <c r="S6" s="225"/>
      <c r="T6" s="225"/>
      <c r="U6" s="17"/>
      <c r="V6" s="17"/>
      <c r="W6" s="17">
        <f>(NETWORKDAYS.INTL(X9,X38,1,)-Tabelle1!$J$18+Y7)</f>
        <v>20</v>
      </c>
      <c r="X6" s="225" t="s">
        <v>110</v>
      </c>
      <c r="Y6" s="225"/>
      <c r="Z6" s="17"/>
      <c r="AA6" s="17"/>
      <c r="AB6" s="17"/>
      <c r="AC6" s="17"/>
      <c r="AD6" s="17">
        <f>(NETWORKDAYS.INTL(AE9,AE39,1,)-Tabelle1!$J$19+AF7)</f>
        <v>19</v>
      </c>
      <c r="AE6" s="225" t="s">
        <v>110</v>
      </c>
      <c r="AF6" s="17"/>
      <c r="AG6" s="17"/>
      <c r="AH6" s="17"/>
      <c r="AI6" s="17"/>
      <c r="AJ6" s="17"/>
      <c r="AK6" s="17">
        <f>(NETWORKDAYS.INTL(AL9,AL38,1,)-Tabelle1!$J$20+AM7)</f>
        <v>21</v>
      </c>
      <c r="AL6" s="225" t="s">
        <v>110</v>
      </c>
      <c r="AM6" s="17"/>
      <c r="AN6" s="202"/>
      <c r="AO6" s="202"/>
      <c r="AP6" s="3"/>
      <c r="AQ6" s="3"/>
    </row>
    <row r="7" spans="1:43" ht="15" customHeight="1" x14ac:dyDescent="0.25">
      <c r="A7" s="17"/>
      <c r="B7" s="17">
        <f>DATE(C4,C5+1,1)-DATE(C4,C5,1)</f>
        <v>31</v>
      </c>
      <c r="C7" s="17" t="s">
        <v>1</v>
      </c>
      <c r="D7" s="17">
        <f>COUNTIF(D9:D39,2)</f>
        <v>0</v>
      </c>
      <c r="E7" s="17"/>
      <c r="F7" s="17"/>
      <c r="G7" s="81"/>
      <c r="H7" s="17"/>
      <c r="I7" s="17">
        <f>DATE(C4,J5+1,1)-DATE(C4,J5,1)</f>
        <v>29</v>
      </c>
      <c r="J7" s="17" t="s">
        <v>1</v>
      </c>
      <c r="K7" s="17"/>
      <c r="L7" s="17"/>
      <c r="M7" s="17"/>
      <c r="N7" s="226"/>
      <c r="O7" s="17"/>
      <c r="P7" s="17">
        <f>DATE(Q4,Q5+1,1)-DATE(Q4,Q5,1)</f>
        <v>31</v>
      </c>
      <c r="Q7" s="17" t="s">
        <v>1</v>
      </c>
      <c r="R7" s="17">
        <f>COUNTIF(R9:R39,2)</f>
        <v>1</v>
      </c>
      <c r="S7" s="17"/>
      <c r="T7" s="17"/>
      <c r="U7" s="226"/>
      <c r="V7" s="17"/>
      <c r="W7" s="17">
        <f>DATE(X4,X5+1,1)-DATE(X4,X5,1)</f>
        <v>30</v>
      </c>
      <c r="X7" s="17" t="s">
        <v>1</v>
      </c>
      <c r="Y7" s="17">
        <f>COUNTIF(Y9:Y38,2)</f>
        <v>0</v>
      </c>
      <c r="Z7" s="17"/>
      <c r="AA7" s="17"/>
      <c r="AB7" s="226"/>
      <c r="AC7" s="17"/>
      <c r="AD7" s="17">
        <f>DATE(AE4,AE5+1,1)-DATE(AE4,AE5,1)</f>
        <v>31</v>
      </c>
      <c r="AE7" s="17" t="s">
        <v>1</v>
      </c>
      <c r="AF7" s="17">
        <f>COUNTIF(AF9:AF39,2)</f>
        <v>0</v>
      </c>
      <c r="AG7" s="17"/>
      <c r="AH7" s="17"/>
      <c r="AI7" s="226"/>
      <c r="AJ7" s="17"/>
      <c r="AK7" s="17">
        <f>DATE(AL4,AL5+1,1)-DATE(AL4,AL5,1)</f>
        <v>30</v>
      </c>
      <c r="AL7" s="17" t="s">
        <v>1</v>
      </c>
      <c r="AM7" s="17">
        <f>COUNTIF(AM9:AM38,2)</f>
        <v>0</v>
      </c>
      <c r="AN7" s="202"/>
      <c r="AO7" s="202"/>
      <c r="AP7" s="3"/>
      <c r="AQ7" s="3"/>
    </row>
    <row r="8" spans="1:43" ht="23.25" x14ac:dyDescent="0.35">
      <c r="A8" s="94"/>
      <c r="B8" s="244">
        <f>C9</f>
        <v>43831</v>
      </c>
      <c r="C8" s="245"/>
      <c r="D8" s="203"/>
      <c r="E8" s="217"/>
      <c r="F8" s="203"/>
      <c r="G8" s="210"/>
      <c r="H8" s="94"/>
      <c r="I8" s="244">
        <f>J9</f>
        <v>43862</v>
      </c>
      <c r="J8" s="245"/>
      <c r="K8" s="203"/>
      <c r="L8" s="203"/>
      <c r="M8" s="203"/>
      <c r="N8" s="209"/>
      <c r="O8" s="94"/>
      <c r="P8" s="244">
        <f>Q9</f>
        <v>43891</v>
      </c>
      <c r="Q8" s="245"/>
      <c r="R8" s="203"/>
      <c r="S8" s="203"/>
      <c r="T8" s="203"/>
      <c r="U8" s="209"/>
      <c r="V8" s="94"/>
      <c r="W8" s="244">
        <f>X9</f>
        <v>43922</v>
      </c>
      <c r="X8" s="245"/>
      <c r="Y8" s="203"/>
      <c r="Z8" s="203"/>
      <c r="AA8" s="203"/>
      <c r="AB8" s="209"/>
      <c r="AC8" s="94"/>
      <c r="AD8" s="244">
        <f>AE9</f>
        <v>43952</v>
      </c>
      <c r="AE8" s="245"/>
      <c r="AF8" s="203"/>
      <c r="AG8" s="203"/>
      <c r="AH8" s="203"/>
      <c r="AI8" s="209"/>
      <c r="AJ8" s="94"/>
      <c r="AK8" s="244">
        <f>AL9</f>
        <v>43983</v>
      </c>
      <c r="AL8" s="245"/>
      <c r="AM8" s="203"/>
      <c r="AN8" s="203"/>
      <c r="AO8" s="203"/>
      <c r="AP8" s="3"/>
      <c r="AQ8" s="3"/>
    </row>
    <row r="9" spans="1:43" x14ac:dyDescent="0.25">
      <c r="A9" s="95" t="str">
        <f>IFERROR(IF(WEEKDAY(B9,2)=1,_xlfn.ISOWEEKNUM(C9),""),"")</f>
        <v/>
      </c>
      <c r="B9" s="96">
        <f t="shared" ref="B9:B39" si="0">C9</f>
        <v>43831</v>
      </c>
      <c r="C9" s="97">
        <f>DATE($C$4,$C$5,1)</f>
        <v>43831</v>
      </c>
      <c r="D9" s="227">
        <f>SUM(E9,G9)</f>
        <v>1</v>
      </c>
      <c r="E9" s="227">
        <f>IFERROR(IF(F9,1,0),"")</f>
        <v>1</v>
      </c>
      <c r="F9" s="227">
        <f>IFERROR(MATCH(C9,Tabelle1!$B$3:$B$21,0),"")</f>
        <v>1</v>
      </c>
      <c r="G9" s="228">
        <f>IF(WEEKDAY(C9,2)&gt;5,1,0)</f>
        <v>0</v>
      </c>
      <c r="H9" s="95" t="str">
        <f>IFERROR(IF(WEEKDAY(I9,2)=1,_xlfn.ISOWEEKNUM(J9),""),"")</f>
        <v/>
      </c>
      <c r="I9" s="96">
        <f>J9</f>
        <v>43862</v>
      </c>
      <c r="J9" s="97">
        <f>DATE($C$4,$J$5,1)</f>
        <v>43862</v>
      </c>
      <c r="K9" s="204"/>
      <c r="L9" s="206"/>
      <c r="M9" s="206"/>
      <c r="N9" s="228">
        <f t="shared" ref="N9:N36" si="1">IF(WEEKDAY(J9,2)&gt;5,1,0)</f>
        <v>1</v>
      </c>
      <c r="O9" s="95" t="str">
        <f>IFERROR(IF(WEEKDAY(P9,2)=1,_xlfn.ISOWEEKNUM(Q9),""),"")</f>
        <v/>
      </c>
      <c r="P9" s="96">
        <f>Q9</f>
        <v>43891</v>
      </c>
      <c r="Q9" s="97">
        <f>DATE($C$4,$Q$5,1)</f>
        <v>43891</v>
      </c>
      <c r="R9" s="227">
        <f>SUM(S9,U9)</f>
        <v>1</v>
      </c>
      <c r="S9" s="206" t="str">
        <f>IFERROR(IF(T9,1,0),"")</f>
        <v/>
      </c>
      <c r="T9" s="206" t="str">
        <f>IFERROR(MATCH(Q9,Tabelle1!$B$3:$B$21,0),"")</f>
        <v/>
      </c>
      <c r="U9" s="228">
        <f>IF(WEEKDAY(Q9,2)&gt;5,1,0)</f>
        <v>1</v>
      </c>
      <c r="V9" s="95" t="str">
        <f>IFERROR(IF(WEEKDAY(W9,2)=1,_xlfn.ISOWEEKNUM(X9),""),"")</f>
        <v/>
      </c>
      <c r="W9" s="96">
        <f>X9</f>
        <v>43922</v>
      </c>
      <c r="X9" s="97">
        <f>DATE($C$4,$X$5,1)</f>
        <v>43922</v>
      </c>
      <c r="Y9" s="227">
        <f>SUM(Z9,AB9)</f>
        <v>0</v>
      </c>
      <c r="Z9" s="206" t="str">
        <f>IFERROR(IF(AA9,1,0),"")</f>
        <v/>
      </c>
      <c r="AA9" s="206" t="str">
        <f>IFERROR(MATCH(X9,Tabelle1!$B$3:$B$21,0),"")</f>
        <v/>
      </c>
      <c r="AB9" s="228">
        <f t="shared" ref="AB9:AB38" si="2">IF(WEEKDAY(X9,2)&gt;5,1,0)</f>
        <v>0</v>
      </c>
      <c r="AC9" s="95" t="str">
        <f>IFERROR(IF(WEEKDAY(AD9,2)=1,_xlfn.ISOWEEKNUM(AE9),""),"")</f>
        <v/>
      </c>
      <c r="AD9" s="96">
        <f>AE9</f>
        <v>43952</v>
      </c>
      <c r="AE9" s="97">
        <f>DATE($C$4,$AE$5,1)</f>
        <v>43952</v>
      </c>
      <c r="AF9" s="227">
        <f>SUM(AG9,AI9)</f>
        <v>1</v>
      </c>
      <c r="AG9" s="227">
        <f>IFERROR(IF(AH9,1,0),"")</f>
        <v>1</v>
      </c>
      <c r="AH9" s="227">
        <f>IFERROR(MATCH(AE9,Tabelle1!$B$3:$B$21,0),"")</f>
        <v>7</v>
      </c>
      <c r="AI9" s="228">
        <f>IF(WEEKDAY(AE9,2)&gt;5,1,0)</f>
        <v>0</v>
      </c>
      <c r="AJ9" s="95">
        <f>IFERROR(IF(WEEKDAY(AK9,2)=1,_xlfn.ISOWEEKNUM(AL9),""),"")</f>
        <v>23</v>
      </c>
      <c r="AK9" s="96">
        <f>AL9</f>
        <v>43983</v>
      </c>
      <c r="AL9" s="97">
        <f>DATE($C$4,$AL$5,1)</f>
        <v>43983</v>
      </c>
      <c r="AM9" s="227">
        <f>SUM(AN9,AP9)</f>
        <v>1</v>
      </c>
      <c r="AN9" s="227">
        <f>IFERROR(IF(AO9,1,0),"")</f>
        <v>1</v>
      </c>
      <c r="AO9" s="230">
        <f>IFERROR(MATCH(AL9,Tabelle1!$B$3:$B$21,0),"")</f>
        <v>10</v>
      </c>
      <c r="AP9" s="17">
        <f>IF(WEEKDAY(AL9,2)&gt;5,1,0)</f>
        <v>0</v>
      </c>
      <c r="AQ9" s="3"/>
    </row>
    <row r="10" spans="1:43" x14ac:dyDescent="0.25">
      <c r="A10" s="98" t="str">
        <f t="shared" ref="A10:A39" si="3">IFERROR(IF(WEEKDAY(B10,2)=1,_xlfn.ISOWEEKNUM(C10),""),"")</f>
        <v/>
      </c>
      <c r="B10" s="96">
        <f t="shared" si="0"/>
        <v>43832</v>
      </c>
      <c r="C10" s="97">
        <f t="shared" ref="C10:C39" si="4">IFERROR(IF(MONTH(C9+1)=MONTH(C9),C9+1,""),"")</f>
        <v>43832</v>
      </c>
      <c r="D10" s="227">
        <f t="shared" ref="D10:D39" si="5">SUM(E10,G10)</f>
        <v>0</v>
      </c>
      <c r="E10" s="206" t="str">
        <f t="shared" ref="E10:E39" si="6">IFERROR(IF(F10,1,0),"")</f>
        <v/>
      </c>
      <c r="F10" s="206" t="str">
        <f>IFERROR(MATCH(C10,Tabelle1!$B$3:$B$21,0),"")</f>
        <v/>
      </c>
      <c r="G10" s="228">
        <f t="shared" ref="G10:G39" si="7">IF(WEEKDAY(C10,2)&gt;5,1,0)</f>
        <v>0</v>
      </c>
      <c r="H10" s="98" t="str">
        <f t="shared" ref="H10:H39" si="8">IFERROR(IF(WEEKDAY(I10,2)=1,_xlfn.ISOWEEKNUM(J10),""),"")</f>
        <v/>
      </c>
      <c r="I10" s="96">
        <f t="shared" ref="I10:I39" si="9">J10</f>
        <v>43863</v>
      </c>
      <c r="J10" s="97">
        <f>IFERROR(IF(MONTH(J9+1)=MONTH(J9),J9+1,""),"")</f>
        <v>43863</v>
      </c>
      <c r="K10" s="204"/>
      <c r="L10" s="206"/>
      <c r="M10" s="206"/>
      <c r="N10" s="228">
        <f t="shared" si="1"/>
        <v>1</v>
      </c>
      <c r="O10" s="98">
        <f t="shared" ref="O10:O39" si="10">IFERROR(IF(WEEKDAY(P10,2)=1,_xlfn.ISOWEEKNUM(Q10),""),"")</f>
        <v>10</v>
      </c>
      <c r="P10" s="96">
        <f t="shared" ref="P10:P39" si="11">Q10</f>
        <v>43892</v>
      </c>
      <c r="Q10" s="97">
        <f>IFERROR(IF(MONTH(Q9+1)=MONTH(Q9),Q9+1,""),"")</f>
        <v>43892</v>
      </c>
      <c r="R10" s="227">
        <f t="shared" ref="R10:R39" si="12">SUM(S10,U10)</f>
        <v>0</v>
      </c>
      <c r="S10" s="206" t="str">
        <f t="shared" ref="S10:S39" si="13">IFERROR(IF(T10,1,0),"")</f>
        <v/>
      </c>
      <c r="T10" s="206" t="str">
        <f>IFERROR(MATCH(Q10,Tabelle1!$B$3:$B$21,0),"")</f>
        <v/>
      </c>
      <c r="U10" s="228">
        <f t="shared" ref="U10:U39" si="14">IF(WEEKDAY(Q10,2)&gt;5,1,0)</f>
        <v>0</v>
      </c>
      <c r="V10" s="98" t="str">
        <f t="shared" ref="V10:V39" si="15">IFERROR(IF(WEEKDAY(W10,2)=1,_xlfn.ISOWEEKNUM(X10),""),"")</f>
        <v/>
      </c>
      <c r="W10" s="96">
        <f t="shared" ref="W10:W39" si="16">X10</f>
        <v>43923</v>
      </c>
      <c r="X10" s="97">
        <f>IFERROR(IF(MONTH(X9+1)=MONTH(X9),X9+1,""),"")</f>
        <v>43923</v>
      </c>
      <c r="Y10" s="227">
        <f t="shared" ref="Y10:Y38" si="17">SUM(Z10,AB10)</f>
        <v>0</v>
      </c>
      <c r="Z10" s="206" t="str">
        <f t="shared" ref="Z10:Z38" si="18">IFERROR(IF(AA10,1,0),"")</f>
        <v/>
      </c>
      <c r="AA10" s="206" t="str">
        <f>IFERROR(MATCH(X10,Tabelle1!$B$3:$B$21,0),"")</f>
        <v/>
      </c>
      <c r="AB10" s="228">
        <f t="shared" si="2"/>
        <v>0</v>
      </c>
      <c r="AC10" s="98" t="str">
        <f t="shared" ref="AC10:AC39" si="19">IFERROR(IF(WEEKDAY(AD10,2)=1,_xlfn.ISOWEEKNUM(AE10),""),"")</f>
        <v/>
      </c>
      <c r="AD10" s="96">
        <f t="shared" ref="AD10:AD39" si="20">AE10</f>
        <v>43953</v>
      </c>
      <c r="AE10" s="97">
        <f>IFERROR(IF(MONTH(AE9+1)=MONTH(AE9),AE9+1,""),"")</f>
        <v>43953</v>
      </c>
      <c r="AF10" s="227">
        <f t="shared" ref="AF10:AF39" si="21">SUM(AG10,AI10)</f>
        <v>1</v>
      </c>
      <c r="AG10" s="206" t="str">
        <f t="shared" ref="AG10:AG39" si="22">IFERROR(IF(AH10,1,0),"")</f>
        <v/>
      </c>
      <c r="AH10" s="206" t="str">
        <f>IFERROR(MATCH(AE10,Tabelle1!$B$3:$B$21,0),"")</f>
        <v/>
      </c>
      <c r="AI10" s="228">
        <f t="shared" ref="AI10:AI39" si="23">IF(WEEKDAY(AE10,2)&gt;5,1,0)</f>
        <v>1</v>
      </c>
      <c r="AJ10" s="98" t="str">
        <f t="shared" ref="AJ10:AJ39" si="24">IFERROR(IF(WEEKDAY(AK10,2)=1,_xlfn.ISOWEEKNUM(AL10),""),"")</f>
        <v/>
      </c>
      <c r="AK10" s="96">
        <f t="shared" ref="AK10:AK39" si="25">AL10</f>
        <v>43984</v>
      </c>
      <c r="AL10" s="97">
        <f>IFERROR(IF(MONTH(AL9+1)=MONTH(AL9),AL9+1,""),"")</f>
        <v>43984</v>
      </c>
      <c r="AM10" s="227">
        <f t="shared" ref="AM10:AM38" si="26">SUM(AN10,AP10)</f>
        <v>0</v>
      </c>
      <c r="AN10" s="206" t="str">
        <f t="shared" ref="AN10:AN38" si="27">IFERROR(IF(AO10,1,0),"")</f>
        <v/>
      </c>
      <c r="AO10" s="206" t="str">
        <f>IFERROR(MATCH(AL10,Tabelle1!$B$3:$B$21,0),"")</f>
        <v/>
      </c>
      <c r="AP10" s="17">
        <f t="shared" ref="AP10:AP38" si="28">IF(WEEKDAY(AL10,2)&gt;5,1,0)</f>
        <v>0</v>
      </c>
      <c r="AQ10" s="3"/>
    </row>
    <row r="11" spans="1:43" x14ac:dyDescent="0.25">
      <c r="A11" s="98" t="str">
        <f t="shared" si="3"/>
        <v/>
      </c>
      <c r="B11" s="96">
        <f t="shared" si="0"/>
        <v>43833</v>
      </c>
      <c r="C11" s="97">
        <f t="shared" si="4"/>
        <v>43833</v>
      </c>
      <c r="D11" s="227">
        <f t="shared" si="5"/>
        <v>0</v>
      </c>
      <c r="E11" s="206" t="str">
        <f t="shared" si="6"/>
        <v/>
      </c>
      <c r="F11" s="206" t="str">
        <f>IFERROR(MATCH(C11,Tabelle1!$B$3:$B$21,0),"")</f>
        <v/>
      </c>
      <c r="G11" s="228">
        <f t="shared" si="7"/>
        <v>0</v>
      </c>
      <c r="H11" s="98">
        <f t="shared" si="8"/>
        <v>6</v>
      </c>
      <c r="I11" s="96">
        <f t="shared" si="9"/>
        <v>43864</v>
      </c>
      <c r="J11" s="97">
        <f t="shared" ref="J11:J36" si="29">IFERROR(IF(MONTH(J10+1)=MONTH(J10),J10+1,""),"")</f>
        <v>43864</v>
      </c>
      <c r="K11" s="204"/>
      <c r="L11" s="206"/>
      <c r="M11" s="206"/>
      <c r="N11" s="228">
        <f t="shared" si="1"/>
        <v>0</v>
      </c>
      <c r="O11" s="98" t="str">
        <f t="shared" si="10"/>
        <v/>
      </c>
      <c r="P11" s="96">
        <f t="shared" si="11"/>
        <v>43893</v>
      </c>
      <c r="Q11" s="97">
        <f t="shared" ref="Q11:Q39" si="30">IFERROR(IF(MONTH(Q10+1)=MONTH(Q10),Q10+1,""),"")</f>
        <v>43893</v>
      </c>
      <c r="R11" s="227">
        <f t="shared" si="12"/>
        <v>0</v>
      </c>
      <c r="S11" s="206" t="str">
        <f t="shared" si="13"/>
        <v/>
      </c>
      <c r="T11" s="206" t="str">
        <f>IFERROR(MATCH(Q11,Tabelle1!$B$3:$B$21,0),"")</f>
        <v/>
      </c>
      <c r="U11" s="228">
        <f t="shared" si="14"/>
        <v>0</v>
      </c>
      <c r="V11" s="98" t="str">
        <f t="shared" si="15"/>
        <v/>
      </c>
      <c r="W11" s="96">
        <f t="shared" si="16"/>
        <v>43924</v>
      </c>
      <c r="X11" s="97">
        <f t="shared" ref="X11:X39" si="31">IFERROR(IF(MONTH(X10+1)=MONTH(X10),X10+1,""),"")</f>
        <v>43924</v>
      </c>
      <c r="Y11" s="227">
        <f t="shared" si="17"/>
        <v>0</v>
      </c>
      <c r="Z11" s="206" t="str">
        <f t="shared" si="18"/>
        <v/>
      </c>
      <c r="AA11" s="206" t="str">
        <f>IFERROR(MATCH(X11,Tabelle1!$B$3:$B$21,0),"")</f>
        <v/>
      </c>
      <c r="AB11" s="228">
        <f t="shared" si="2"/>
        <v>0</v>
      </c>
      <c r="AC11" s="98" t="str">
        <f t="shared" si="19"/>
        <v/>
      </c>
      <c r="AD11" s="96">
        <f t="shared" si="20"/>
        <v>43954</v>
      </c>
      <c r="AE11" s="97">
        <f t="shared" ref="AE11:AE39" si="32">IFERROR(IF(MONTH(AE10+1)=MONTH(AE10),AE10+1,""),"")</f>
        <v>43954</v>
      </c>
      <c r="AF11" s="227">
        <f t="shared" si="21"/>
        <v>1</v>
      </c>
      <c r="AG11" s="206" t="str">
        <f t="shared" si="22"/>
        <v/>
      </c>
      <c r="AH11" s="206" t="str">
        <f>IFERROR(MATCH(AE11,Tabelle1!$B$3:$B$21,0),"")</f>
        <v/>
      </c>
      <c r="AI11" s="228">
        <f t="shared" si="23"/>
        <v>1</v>
      </c>
      <c r="AJ11" s="98" t="str">
        <f t="shared" si="24"/>
        <v/>
      </c>
      <c r="AK11" s="96">
        <f t="shared" si="25"/>
        <v>43985</v>
      </c>
      <c r="AL11" s="97">
        <f t="shared" ref="AL11:AL39" si="33">IFERROR(IF(MONTH(AL10+1)=MONTH(AL10),AL10+1,""),"")</f>
        <v>43985</v>
      </c>
      <c r="AM11" s="227">
        <f t="shared" si="26"/>
        <v>0</v>
      </c>
      <c r="AN11" s="206" t="str">
        <f t="shared" si="27"/>
        <v/>
      </c>
      <c r="AO11" s="206" t="str">
        <f>IFERROR(MATCH(AL11,Tabelle1!$B$3:$B$21,0),"")</f>
        <v/>
      </c>
      <c r="AP11" s="17">
        <f t="shared" si="28"/>
        <v>0</v>
      </c>
      <c r="AQ11" s="3"/>
    </row>
    <row r="12" spans="1:43" x14ac:dyDescent="0.25">
      <c r="A12" s="98" t="str">
        <f t="shared" si="3"/>
        <v/>
      </c>
      <c r="B12" s="96">
        <f t="shared" si="0"/>
        <v>43834</v>
      </c>
      <c r="C12" s="97">
        <f t="shared" si="4"/>
        <v>43834</v>
      </c>
      <c r="D12" s="227">
        <f t="shared" si="5"/>
        <v>1</v>
      </c>
      <c r="E12" s="206" t="str">
        <f t="shared" si="6"/>
        <v/>
      </c>
      <c r="F12" s="206" t="str">
        <f>IFERROR(MATCH(C12,Tabelle1!$B$3:$B$21,0),"")</f>
        <v/>
      </c>
      <c r="G12" s="228">
        <f t="shared" si="7"/>
        <v>1</v>
      </c>
      <c r="H12" s="98" t="str">
        <f t="shared" si="8"/>
        <v/>
      </c>
      <c r="I12" s="96">
        <f t="shared" si="9"/>
        <v>43865</v>
      </c>
      <c r="J12" s="97">
        <f t="shared" si="29"/>
        <v>43865</v>
      </c>
      <c r="K12" s="204"/>
      <c r="L12" s="206"/>
      <c r="M12" s="206"/>
      <c r="N12" s="228">
        <f t="shared" si="1"/>
        <v>0</v>
      </c>
      <c r="O12" s="98" t="str">
        <f t="shared" si="10"/>
        <v/>
      </c>
      <c r="P12" s="96">
        <f t="shared" si="11"/>
        <v>43894</v>
      </c>
      <c r="Q12" s="97">
        <f t="shared" si="30"/>
        <v>43894</v>
      </c>
      <c r="R12" s="227">
        <f t="shared" si="12"/>
        <v>0</v>
      </c>
      <c r="S12" s="206" t="str">
        <f t="shared" si="13"/>
        <v/>
      </c>
      <c r="T12" s="206" t="str">
        <f>IFERROR(MATCH(Q12,Tabelle1!$B$3:$B$21,0),"")</f>
        <v/>
      </c>
      <c r="U12" s="228">
        <f t="shared" si="14"/>
        <v>0</v>
      </c>
      <c r="V12" s="98" t="str">
        <f t="shared" si="15"/>
        <v/>
      </c>
      <c r="W12" s="96">
        <f t="shared" si="16"/>
        <v>43925</v>
      </c>
      <c r="X12" s="97">
        <f t="shared" si="31"/>
        <v>43925</v>
      </c>
      <c r="Y12" s="227">
        <f t="shared" si="17"/>
        <v>1</v>
      </c>
      <c r="Z12" s="206" t="str">
        <f t="shared" si="18"/>
        <v/>
      </c>
      <c r="AA12" s="206" t="str">
        <f>IFERROR(MATCH(X12,Tabelle1!$B$3:$B$21,0),"")</f>
        <v/>
      </c>
      <c r="AB12" s="228">
        <f t="shared" si="2"/>
        <v>1</v>
      </c>
      <c r="AC12" s="98">
        <f t="shared" si="19"/>
        <v>19</v>
      </c>
      <c r="AD12" s="96">
        <f t="shared" si="20"/>
        <v>43955</v>
      </c>
      <c r="AE12" s="97">
        <f t="shared" si="32"/>
        <v>43955</v>
      </c>
      <c r="AF12" s="227">
        <f t="shared" si="21"/>
        <v>0</v>
      </c>
      <c r="AG12" s="206" t="str">
        <f t="shared" si="22"/>
        <v/>
      </c>
      <c r="AH12" s="206" t="str">
        <f>IFERROR(MATCH(AE12,Tabelle1!$B$3:$B$21,0),"")</f>
        <v/>
      </c>
      <c r="AI12" s="228">
        <f t="shared" si="23"/>
        <v>0</v>
      </c>
      <c r="AJ12" s="98" t="str">
        <f t="shared" si="24"/>
        <v/>
      </c>
      <c r="AK12" s="96">
        <f t="shared" si="25"/>
        <v>43986</v>
      </c>
      <c r="AL12" s="97">
        <f t="shared" si="33"/>
        <v>43986</v>
      </c>
      <c r="AM12" s="227">
        <f t="shared" si="26"/>
        <v>0</v>
      </c>
      <c r="AN12" s="206" t="str">
        <f t="shared" si="27"/>
        <v/>
      </c>
      <c r="AO12" s="206" t="str">
        <f>IFERROR(MATCH(AL12,Tabelle1!$B$3:$B$21,0),"")</f>
        <v/>
      </c>
      <c r="AP12" s="17">
        <f t="shared" si="28"/>
        <v>0</v>
      </c>
      <c r="AQ12" s="3"/>
    </row>
    <row r="13" spans="1:43" x14ac:dyDescent="0.25">
      <c r="A13" s="98" t="str">
        <f t="shared" si="3"/>
        <v/>
      </c>
      <c r="B13" s="96">
        <f t="shared" si="0"/>
        <v>43835</v>
      </c>
      <c r="C13" s="97">
        <f t="shared" si="4"/>
        <v>43835</v>
      </c>
      <c r="D13" s="227">
        <f t="shared" si="5"/>
        <v>1</v>
      </c>
      <c r="E13" s="206" t="str">
        <f t="shared" si="6"/>
        <v/>
      </c>
      <c r="F13" s="206" t="str">
        <f>IFERROR(MATCH(C13,Tabelle1!$B$3:$B$21,0),"")</f>
        <v/>
      </c>
      <c r="G13" s="228">
        <f t="shared" si="7"/>
        <v>1</v>
      </c>
      <c r="H13" s="98" t="str">
        <f t="shared" si="8"/>
        <v/>
      </c>
      <c r="I13" s="96">
        <f t="shared" si="9"/>
        <v>43866</v>
      </c>
      <c r="J13" s="97">
        <f t="shared" si="29"/>
        <v>43866</v>
      </c>
      <c r="K13" s="204"/>
      <c r="L13" s="206"/>
      <c r="M13" s="206"/>
      <c r="N13" s="228">
        <f t="shared" si="1"/>
        <v>0</v>
      </c>
      <c r="O13" s="98" t="str">
        <f t="shared" si="10"/>
        <v/>
      </c>
      <c r="P13" s="96">
        <f t="shared" si="11"/>
        <v>43895</v>
      </c>
      <c r="Q13" s="97">
        <f t="shared" si="30"/>
        <v>43895</v>
      </c>
      <c r="R13" s="227">
        <f t="shared" si="12"/>
        <v>0</v>
      </c>
      <c r="S13" s="206" t="str">
        <f t="shared" si="13"/>
        <v/>
      </c>
      <c r="T13" s="206" t="str">
        <f>IFERROR(MATCH(Q13,Tabelle1!$B$3:$B$21,0),"")</f>
        <v/>
      </c>
      <c r="U13" s="228">
        <f t="shared" si="14"/>
        <v>0</v>
      </c>
      <c r="V13" s="98" t="str">
        <f t="shared" si="15"/>
        <v/>
      </c>
      <c r="W13" s="96">
        <f t="shared" si="16"/>
        <v>43926</v>
      </c>
      <c r="X13" s="97">
        <f t="shared" si="31"/>
        <v>43926</v>
      </c>
      <c r="Y13" s="227">
        <f t="shared" si="17"/>
        <v>1</v>
      </c>
      <c r="Z13" s="206" t="str">
        <f t="shared" si="18"/>
        <v/>
      </c>
      <c r="AA13" s="206" t="str">
        <f>IFERROR(MATCH(X13,Tabelle1!$B$3:$B$21,0),"")</f>
        <v/>
      </c>
      <c r="AB13" s="228">
        <f t="shared" si="2"/>
        <v>1</v>
      </c>
      <c r="AC13" s="98" t="str">
        <f t="shared" si="19"/>
        <v/>
      </c>
      <c r="AD13" s="96">
        <f t="shared" si="20"/>
        <v>43956</v>
      </c>
      <c r="AE13" s="97">
        <f t="shared" si="32"/>
        <v>43956</v>
      </c>
      <c r="AF13" s="227">
        <f t="shared" si="21"/>
        <v>0</v>
      </c>
      <c r="AG13" s="206" t="str">
        <f t="shared" si="22"/>
        <v/>
      </c>
      <c r="AH13" s="206" t="str">
        <f>IFERROR(MATCH(AE13,Tabelle1!$B$3:$B$21,0),"")</f>
        <v/>
      </c>
      <c r="AI13" s="228">
        <f t="shared" si="23"/>
        <v>0</v>
      </c>
      <c r="AJ13" s="98" t="str">
        <f t="shared" si="24"/>
        <v/>
      </c>
      <c r="AK13" s="96">
        <f t="shared" si="25"/>
        <v>43987</v>
      </c>
      <c r="AL13" s="97">
        <f t="shared" si="33"/>
        <v>43987</v>
      </c>
      <c r="AM13" s="227">
        <f t="shared" si="26"/>
        <v>0</v>
      </c>
      <c r="AN13" s="206" t="str">
        <f t="shared" si="27"/>
        <v/>
      </c>
      <c r="AO13" s="206" t="str">
        <f>IFERROR(MATCH(AL13,Tabelle1!$B$3:$B$21,0),"")</f>
        <v/>
      </c>
      <c r="AP13" s="17">
        <f t="shared" si="28"/>
        <v>0</v>
      </c>
      <c r="AQ13" s="3"/>
    </row>
    <row r="14" spans="1:43" x14ac:dyDescent="0.25">
      <c r="A14" s="98">
        <f t="shared" si="3"/>
        <v>2</v>
      </c>
      <c r="B14" s="96">
        <f t="shared" si="0"/>
        <v>43836</v>
      </c>
      <c r="C14" s="97">
        <f t="shared" si="4"/>
        <v>43836</v>
      </c>
      <c r="D14" s="227">
        <f t="shared" si="5"/>
        <v>0</v>
      </c>
      <c r="E14" s="227" t="str">
        <f t="shared" si="6"/>
        <v/>
      </c>
      <c r="F14" s="230" t="str">
        <f>IFERROR(MATCH(C14,Tabelle1!$B$3:$B$21,0),"")</f>
        <v/>
      </c>
      <c r="G14" s="228">
        <f t="shared" si="7"/>
        <v>0</v>
      </c>
      <c r="H14" s="98" t="str">
        <f t="shared" si="8"/>
        <v/>
      </c>
      <c r="I14" s="96">
        <f t="shared" si="9"/>
        <v>43867</v>
      </c>
      <c r="J14" s="97">
        <f t="shared" si="29"/>
        <v>43867</v>
      </c>
      <c r="K14" s="204"/>
      <c r="L14" s="206"/>
      <c r="M14" s="206"/>
      <c r="N14" s="228">
        <f t="shared" si="1"/>
        <v>0</v>
      </c>
      <c r="O14" s="98" t="str">
        <f t="shared" si="10"/>
        <v/>
      </c>
      <c r="P14" s="96">
        <f t="shared" si="11"/>
        <v>43896</v>
      </c>
      <c r="Q14" s="97">
        <f t="shared" si="30"/>
        <v>43896</v>
      </c>
      <c r="R14" s="227">
        <f t="shared" si="12"/>
        <v>0</v>
      </c>
      <c r="S14" s="206" t="str">
        <f t="shared" si="13"/>
        <v/>
      </c>
      <c r="T14" s="206" t="str">
        <f>IFERROR(MATCH(Q14,Tabelle1!$B$3:$B$21,0),"")</f>
        <v/>
      </c>
      <c r="U14" s="228">
        <f t="shared" si="14"/>
        <v>0</v>
      </c>
      <c r="V14" s="98">
        <f t="shared" si="15"/>
        <v>15</v>
      </c>
      <c r="W14" s="96">
        <f t="shared" si="16"/>
        <v>43927</v>
      </c>
      <c r="X14" s="97">
        <f t="shared" si="31"/>
        <v>43927</v>
      </c>
      <c r="Y14" s="227">
        <f>SUM(Z14,AB14)</f>
        <v>0</v>
      </c>
      <c r="Z14" s="206" t="str">
        <f t="shared" si="18"/>
        <v/>
      </c>
      <c r="AA14" s="206" t="str">
        <f>IFERROR(MATCH(X14,Tabelle1!$B$3:$B$21,0),"")</f>
        <v/>
      </c>
      <c r="AB14" s="228">
        <f t="shared" si="2"/>
        <v>0</v>
      </c>
      <c r="AC14" s="98" t="str">
        <f t="shared" si="19"/>
        <v/>
      </c>
      <c r="AD14" s="96">
        <f t="shared" si="20"/>
        <v>43957</v>
      </c>
      <c r="AE14" s="97">
        <f t="shared" si="32"/>
        <v>43957</v>
      </c>
      <c r="AF14" s="227">
        <f t="shared" si="21"/>
        <v>0</v>
      </c>
      <c r="AG14" s="206" t="str">
        <f t="shared" si="22"/>
        <v/>
      </c>
      <c r="AH14" s="206" t="str">
        <f>IFERROR(MATCH(AE14,Tabelle1!$B$3:$B$21,0),"")</f>
        <v/>
      </c>
      <c r="AI14" s="228">
        <f t="shared" si="23"/>
        <v>0</v>
      </c>
      <c r="AJ14" s="98" t="str">
        <f t="shared" si="24"/>
        <v/>
      </c>
      <c r="AK14" s="96">
        <f t="shared" si="25"/>
        <v>43988</v>
      </c>
      <c r="AL14" s="97">
        <f t="shared" si="33"/>
        <v>43988</v>
      </c>
      <c r="AM14" s="227">
        <f t="shared" si="26"/>
        <v>1</v>
      </c>
      <c r="AN14" s="206" t="str">
        <f t="shared" si="27"/>
        <v/>
      </c>
      <c r="AO14" s="206" t="str">
        <f>IFERROR(MATCH(AL14,Tabelle1!$B$3:$B$21,0),"")</f>
        <v/>
      </c>
      <c r="AP14" s="17">
        <f t="shared" si="28"/>
        <v>1</v>
      </c>
      <c r="AQ14" s="3"/>
    </row>
    <row r="15" spans="1:43" x14ac:dyDescent="0.25">
      <c r="A15" s="98" t="str">
        <f t="shared" si="3"/>
        <v/>
      </c>
      <c r="B15" s="96">
        <f t="shared" si="0"/>
        <v>43837</v>
      </c>
      <c r="C15" s="97">
        <f t="shared" si="4"/>
        <v>43837</v>
      </c>
      <c r="D15" s="227">
        <f t="shared" si="5"/>
        <v>0</v>
      </c>
      <c r="E15" s="206" t="str">
        <f t="shared" si="6"/>
        <v/>
      </c>
      <c r="F15" s="206" t="str">
        <f>IFERROR(MATCH(C15,Tabelle1!$B$3:$B$21,0),"")</f>
        <v/>
      </c>
      <c r="G15" s="228">
        <f t="shared" si="7"/>
        <v>0</v>
      </c>
      <c r="H15" s="98" t="str">
        <f t="shared" si="8"/>
        <v/>
      </c>
      <c r="I15" s="96">
        <f t="shared" si="9"/>
        <v>43868</v>
      </c>
      <c r="J15" s="97">
        <f t="shared" si="29"/>
        <v>43868</v>
      </c>
      <c r="K15" s="204"/>
      <c r="L15" s="206"/>
      <c r="M15" s="206"/>
      <c r="N15" s="228">
        <f t="shared" si="1"/>
        <v>0</v>
      </c>
      <c r="O15" s="98" t="str">
        <f t="shared" si="10"/>
        <v/>
      </c>
      <c r="P15" s="96">
        <f t="shared" si="11"/>
        <v>43897</v>
      </c>
      <c r="Q15" s="97">
        <f t="shared" si="30"/>
        <v>43897</v>
      </c>
      <c r="R15" s="227">
        <f t="shared" si="12"/>
        <v>1</v>
      </c>
      <c r="S15" s="206" t="str">
        <f t="shared" si="13"/>
        <v/>
      </c>
      <c r="T15" s="206" t="str">
        <f>IFERROR(MATCH(Q15,Tabelle1!$B$3:$B$21,0),"")</f>
        <v/>
      </c>
      <c r="U15" s="228">
        <f t="shared" si="14"/>
        <v>1</v>
      </c>
      <c r="V15" s="98" t="str">
        <f t="shared" si="15"/>
        <v/>
      </c>
      <c r="W15" s="96">
        <f t="shared" si="16"/>
        <v>43928</v>
      </c>
      <c r="X15" s="97">
        <f t="shared" si="31"/>
        <v>43928</v>
      </c>
      <c r="Y15" s="227">
        <f t="shared" si="17"/>
        <v>0</v>
      </c>
      <c r="Z15" s="206" t="str">
        <f t="shared" si="18"/>
        <v/>
      </c>
      <c r="AA15" s="206" t="str">
        <f>IFERROR(MATCH(X15,Tabelle1!$B$3:$B$21,0),"")</f>
        <v/>
      </c>
      <c r="AB15" s="228">
        <f t="shared" si="2"/>
        <v>0</v>
      </c>
      <c r="AC15" s="98" t="str">
        <f t="shared" si="19"/>
        <v/>
      </c>
      <c r="AD15" s="96">
        <f t="shared" si="20"/>
        <v>43958</v>
      </c>
      <c r="AE15" s="97">
        <f t="shared" si="32"/>
        <v>43958</v>
      </c>
      <c r="AF15" s="227">
        <f t="shared" si="21"/>
        <v>0</v>
      </c>
      <c r="AG15" s="206" t="str">
        <f t="shared" si="22"/>
        <v/>
      </c>
      <c r="AH15" s="206" t="str">
        <f>IFERROR(MATCH(AE15,Tabelle1!$B$3:$B$21,0),"")</f>
        <v/>
      </c>
      <c r="AI15" s="228">
        <f t="shared" si="23"/>
        <v>0</v>
      </c>
      <c r="AJ15" s="98" t="str">
        <f t="shared" si="24"/>
        <v/>
      </c>
      <c r="AK15" s="96">
        <f t="shared" si="25"/>
        <v>43989</v>
      </c>
      <c r="AL15" s="97">
        <f t="shared" si="33"/>
        <v>43989</v>
      </c>
      <c r="AM15" s="227">
        <f t="shared" si="26"/>
        <v>1</v>
      </c>
      <c r="AN15" s="206" t="str">
        <f t="shared" si="27"/>
        <v/>
      </c>
      <c r="AO15" s="206" t="str">
        <f>IFERROR(MATCH(AL15,Tabelle1!$B$3:$B$21,0),"")</f>
        <v/>
      </c>
      <c r="AP15" s="17">
        <f t="shared" si="28"/>
        <v>1</v>
      </c>
      <c r="AQ15" s="3"/>
    </row>
    <row r="16" spans="1:43" x14ac:dyDescent="0.25">
      <c r="A16" s="98" t="str">
        <f t="shared" si="3"/>
        <v/>
      </c>
      <c r="B16" s="96">
        <f t="shared" si="0"/>
        <v>43838</v>
      </c>
      <c r="C16" s="97">
        <f t="shared" si="4"/>
        <v>43838</v>
      </c>
      <c r="D16" s="227">
        <f t="shared" si="5"/>
        <v>0</v>
      </c>
      <c r="E16" s="206" t="str">
        <f t="shared" si="6"/>
        <v/>
      </c>
      <c r="F16" s="206" t="str">
        <f>IFERROR(MATCH(C16,Tabelle1!$B$3:$B$21,0),"")</f>
        <v/>
      </c>
      <c r="G16" s="228">
        <f t="shared" si="7"/>
        <v>0</v>
      </c>
      <c r="H16" s="98" t="str">
        <f t="shared" si="8"/>
        <v/>
      </c>
      <c r="I16" s="96">
        <f t="shared" si="9"/>
        <v>43869</v>
      </c>
      <c r="J16" s="97">
        <f>IFERROR(IF(MONTH(J15+1)=MONTH(J15),J15+1,""),"")</f>
        <v>43869</v>
      </c>
      <c r="K16" s="204"/>
      <c r="L16" s="206"/>
      <c r="M16" s="206"/>
      <c r="N16" s="228">
        <f t="shared" si="1"/>
        <v>1</v>
      </c>
      <c r="O16" s="98" t="str">
        <f t="shared" si="10"/>
        <v/>
      </c>
      <c r="P16" s="96">
        <f t="shared" si="11"/>
        <v>43898</v>
      </c>
      <c r="Q16" s="97">
        <f>IFERROR(IF(MONTH(Q15+1)=MONTH(Q15),Q15+1,""),"")</f>
        <v>43898</v>
      </c>
      <c r="R16" s="230">
        <f t="shared" si="12"/>
        <v>2</v>
      </c>
      <c r="S16" s="227">
        <f t="shared" si="13"/>
        <v>1</v>
      </c>
      <c r="T16" s="230">
        <f>IFERROR(MATCH(Q16,Tabelle1!$B$3:$B$21,0),"")</f>
        <v>3</v>
      </c>
      <c r="U16" s="228">
        <f t="shared" si="14"/>
        <v>1</v>
      </c>
      <c r="V16" s="98" t="str">
        <f t="shared" si="15"/>
        <v/>
      </c>
      <c r="W16" s="96">
        <f t="shared" si="16"/>
        <v>43929</v>
      </c>
      <c r="X16" s="97">
        <f>IFERROR(IF(MONTH(X15+1)=MONTH(X15),X15+1,""),"")</f>
        <v>43929</v>
      </c>
      <c r="Y16" s="227">
        <f t="shared" si="17"/>
        <v>0</v>
      </c>
      <c r="Z16" s="206" t="str">
        <f t="shared" si="18"/>
        <v/>
      </c>
      <c r="AA16" s="206" t="str">
        <f>IFERROR(MATCH(X16,Tabelle1!$B$3:$B$21,0),"")</f>
        <v/>
      </c>
      <c r="AB16" s="228">
        <f t="shared" si="2"/>
        <v>0</v>
      </c>
      <c r="AC16" s="98" t="str">
        <f t="shared" si="19"/>
        <v/>
      </c>
      <c r="AD16" s="96">
        <f t="shared" si="20"/>
        <v>43959</v>
      </c>
      <c r="AE16" s="97">
        <f>IFERROR(IF(MONTH(AE15+1)=MONTH(AE15),AE15+1,""),"")</f>
        <v>43959</v>
      </c>
      <c r="AF16" s="227">
        <f t="shared" si="21"/>
        <v>0</v>
      </c>
      <c r="AG16" s="206" t="str">
        <f t="shared" si="22"/>
        <v/>
      </c>
      <c r="AH16" s="206" t="str">
        <f>IFERROR(MATCH(AE16,Tabelle1!$B$3:$B$21,0),"")</f>
        <v/>
      </c>
      <c r="AI16" s="228">
        <f t="shared" si="23"/>
        <v>0</v>
      </c>
      <c r="AJ16" s="98">
        <f t="shared" si="24"/>
        <v>24</v>
      </c>
      <c r="AK16" s="96">
        <f t="shared" si="25"/>
        <v>43990</v>
      </c>
      <c r="AL16" s="97">
        <f>IFERROR(IF(MONTH(AL15+1)=MONTH(AL15),AL15+1,""),"")</f>
        <v>43990</v>
      </c>
      <c r="AM16" s="227">
        <f t="shared" si="26"/>
        <v>0</v>
      </c>
      <c r="AN16" s="206" t="str">
        <f t="shared" si="27"/>
        <v/>
      </c>
      <c r="AO16" s="206" t="str">
        <f>IFERROR(MATCH(AL16,Tabelle1!$B$3:$B$21,0),"")</f>
        <v/>
      </c>
      <c r="AP16" s="17">
        <f t="shared" si="28"/>
        <v>0</v>
      </c>
      <c r="AQ16" s="3"/>
    </row>
    <row r="17" spans="1:45" x14ac:dyDescent="0.25">
      <c r="A17" s="98" t="str">
        <f t="shared" si="3"/>
        <v/>
      </c>
      <c r="B17" s="96">
        <f t="shared" si="0"/>
        <v>43839</v>
      </c>
      <c r="C17" s="97">
        <f t="shared" si="4"/>
        <v>43839</v>
      </c>
      <c r="D17" s="227">
        <f t="shared" si="5"/>
        <v>0</v>
      </c>
      <c r="E17" s="206" t="str">
        <f t="shared" si="6"/>
        <v/>
      </c>
      <c r="F17" s="206" t="str">
        <f>IFERROR(MATCH(C17,Tabelle1!$B$3:$B$21,0),"")</f>
        <v/>
      </c>
      <c r="G17" s="228">
        <f t="shared" si="7"/>
        <v>0</v>
      </c>
      <c r="H17" s="98" t="str">
        <f t="shared" si="8"/>
        <v/>
      </c>
      <c r="I17" s="96">
        <f t="shared" si="9"/>
        <v>43870</v>
      </c>
      <c r="J17" s="97">
        <f t="shared" si="29"/>
        <v>43870</v>
      </c>
      <c r="K17" s="204"/>
      <c r="L17" s="206"/>
      <c r="M17" s="206"/>
      <c r="N17" s="228">
        <f t="shared" si="1"/>
        <v>1</v>
      </c>
      <c r="O17" s="98">
        <f t="shared" si="10"/>
        <v>11</v>
      </c>
      <c r="P17" s="96">
        <f t="shared" si="11"/>
        <v>43899</v>
      </c>
      <c r="Q17" s="97">
        <f t="shared" si="30"/>
        <v>43899</v>
      </c>
      <c r="R17" s="227">
        <f t="shared" si="12"/>
        <v>0</v>
      </c>
      <c r="S17" s="206" t="str">
        <f t="shared" si="13"/>
        <v/>
      </c>
      <c r="T17" s="206" t="str">
        <f>IFERROR(MATCH(Q17,Tabelle1!$B$3:$B$21,0),"")</f>
        <v/>
      </c>
      <c r="U17" s="228">
        <f t="shared" si="14"/>
        <v>0</v>
      </c>
      <c r="V17" s="98" t="str">
        <f t="shared" si="15"/>
        <v/>
      </c>
      <c r="W17" s="96">
        <f t="shared" si="16"/>
        <v>43930</v>
      </c>
      <c r="X17" s="97">
        <f t="shared" si="31"/>
        <v>43930</v>
      </c>
      <c r="Y17" s="227">
        <f t="shared" si="17"/>
        <v>0</v>
      </c>
      <c r="Z17" s="206" t="str">
        <f t="shared" si="18"/>
        <v/>
      </c>
      <c r="AA17" s="206" t="str">
        <f>IFERROR(MATCH(X17,Tabelle1!$B$3:$B$21,0),"")</f>
        <v/>
      </c>
      <c r="AB17" s="228">
        <f t="shared" si="2"/>
        <v>0</v>
      </c>
      <c r="AC17" s="98" t="str">
        <f t="shared" si="19"/>
        <v/>
      </c>
      <c r="AD17" s="96">
        <f t="shared" si="20"/>
        <v>43960</v>
      </c>
      <c r="AE17" s="97">
        <f t="shared" si="32"/>
        <v>43960</v>
      </c>
      <c r="AF17" s="227">
        <f t="shared" si="21"/>
        <v>1</v>
      </c>
      <c r="AG17" s="206" t="str">
        <f t="shared" si="22"/>
        <v/>
      </c>
      <c r="AH17" s="206" t="str">
        <f>IFERROR(MATCH(AE17,Tabelle1!$B$3:$B$21,0),"")</f>
        <v/>
      </c>
      <c r="AI17" s="228">
        <f t="shared" si="23"/>
        <v>1</v>
      </c>
      <c r="AJ17" s="98" t="str">
        <f t="shared" si="24"/>
        <v/>
      </c>
      <c r="AK17" s="96">
        <f t="shared" si="25"/>
        <v>43991</v>
      </c>
      <c r="AL17" s="97">
        <f t="shared" si="33"/>
        <v>43991</v>
      </c>
      <c r="AM17" s="227">
        <f t="shared" si="26"/>
        <v>0</v>
      </c>
      <c r="AN17" s="206" t="str">
        <f t="shared" si="27"/>
        <v/>
      </c>
      <c r="AO17" s="206" t="str">
        <f>IFERROR(MATCH(AL17,Tabelle1!$B$3:$B$21,0),"")</f>
        <v/>
      </c>
      <c r="AP17" s="17">
        <f t="shared" si="28"/>
        <v>0</v>
      </c>
      <c r="AQ17" s="3"/>
    </row>
    <row r="18" spans="1:45" x14ac:dyDescent="0.25">
      <c r="A18" s="98" t="str">
        <f t="shared" si="3"/>
        <v/>
      </c>
      <c r="B18" s="96">
        <f t="shared" si="0"/>
        <v>43840</v>
      </c>
      <c r="C18" s="97">
        <f t="shared" si="4"/>
        <v>43840</v>
      </c>
      <c r="D18" s="227">
        <f t="shared" si="5"/>
        <v>0</v>
      </c>
      <c r="E18" s="206" t="str">
        <f t="shared" si="6"/>
        <v/>
      </c>
      <c r="F18" s="206" t="str">
        <f>IFERROR(MATCH(C18,Tabelle1!$B$3:$B$21,0),"")</f>
        <v/>
      </c>
      <c r="G18" s="228">
        <f t="shared" si="7"/>
        <v>0</v>
      </c>
      <c r="H18" s="98">
        <f t="shared" si="8"/>
        <v>7</v>
      </c>
      <c r="I18" s="96">
        <f t="shared" si="9"/>
        <v>43871</v>
      </c>
      <c r="J18" s="97">
        <f t="shared" si="29"/>
        <v>43871</v>
      </c>
      <c r="K18" s="204"/>
      <c r="L18" s="206"/>
      <c r="M18" s="206"/>
      <c r="N18" s="228">
        <f t="shared" si="1"/>
        <v>0</v>
      </c>
      <c r="O18" s="98" t="str">
        <f t="shared" si="10"/>
        <v/>
      </c>
      <c r="P18" s="96">
        <f t="shared" si="11"/>
        <v>43900</v>
      </c>
      <c r="Q18" s="97">
        <f t="shared" si="30"/>
        <v>43900</v>
      </c>
      <c r="R18" s="227">
        <f t="shared" si="12"/>
        <v>0</v>
      </c>
      <c r="S18" s="206" t="str">
        <f t="shared" si="13"/>
        <v/>
      </c>
      <c r="T18" s="206" t="str">
        <f>IFERROR(MATCH(Q18,Tabelle1!$B$3:$B$21,0),"")</f>
        <v/>
      </c>
      <c r="U18" s="228">
        <f t="shared" si="14"/>
        <v>0</v>
      </c>
      <c r="V18" s="98" t="str">
        <f t="shared" si="15"/>
        <v/>
      </c>
      <c r="W18" s="96">
        <f t="shared" si="16"/>
        <v>43931</v>
      </c>
      <c r="X18" s="97">
        <f t="shared" si="31"/>
        <v>43931</v>
      </c>
      <c r="Y18" s="227">
        <f t="shared" si="17"/>
        <v>1</v>
      </c>
      <c r="Z18" s="227">
        <f>IFERROR(IF(AA18,1,0),"")</f>
        <v>1</v>
      </c>
      <c r="AA18" s="230">
        <f>IFERROR(MATCH(X18,Tabelle1!$B$3:$B$21,0),"")</f>
        <v>4</v>
      </c>
      <c r="AB18" s="228">
        <f t="shared" si="2"/>
        <v>0</v>
      </c>
      <c r="AC18" s="98" t="str">
        <f t="shared" si="19"/>
        <v/>
      </c>
      <c r="AD18" s="96">
        <f t="shared" si="20"/>
        <v>43961</v>
      </c>
      <c r="AE18" s="97">
        <f t="shared" si="32"/>
        <v>43961</v>
      </c>
      <c r="AF18" s="227">
        <f t="shared" si="21"/>
        <v>1</v>
      </c>
      <c r="AG18" s="206" t="str">
        <f t="shared" si="22"/>
        <v/>
      </c>
      <c r="AH18" s="206" t="str">
        <f>IFERROR(MATCH(AE18,Tabelle1!$B$3:$B$21,0),"")</f>
        <v/>
      </c>
      <c r="AI18" s="228">
        <f t="shared" si="23"/>
        <v>1</v>
      </c>
      <c r="AJ18" s="98" t="str">
        <f t="shared" si="24"/>
        <v/>
      </c>
      <c r="AK18" s="96">
        <f t="shared" si="25"/>
        <v>43992</v>
      </c>
      <c r="AL18" s="97">
        <f t="shared" si="33"/>
        <v>43992</v>
      </c>
      <c r="AM18" s="227">
        <f t="shared" si="26"/>
        <v>0</v>
      </c>
      <c r="AN18" s="206" t="str">
        <f t="shared" si="27"/>
        <v/>
      </c>
      <c r="AO18" s="206" t="str">
        <f>IFERROR(MATCH(AL18,Tabelle1!$B$3:$B$21,0),"")</f>
        <v/>
      </c>
      <c r="AP18" s="17">
        <f t="shared" si="28"/>
        <v>0</v>
      </c>
      <c r="AQ18" s="3"/>
    </row>
    <row r="19" spans="1:45" x14ac:dyDescent="0.25">
      <c r="A19" s="98" t="str">
        <f t="shared" si="3"/>
        <v/>
      </c>
      <c r="B19" s="96">
        <f t="shared" si="0"/>
        <v>43841</v>
      </c>
      <c r="C19" s="97">
        <f t="shared" si="4"/>
        <v>43841</v>
      </c>
      <c r="D19" s="227">
        <f t="shared" si="5"/>
        <v>1</v>
      </c>
      <c r="E19" s="206" t="str">
        <f t="shared" si="6"/>
        <v/>
      </c>
      <c r="F19" s="206" t="str">
        <f>IFERROR(MATCH(C19,Tabelle1!$B$3:$B$21,0),"")</f>
        <v/>
      </c>
      <c r="G19" s="228">
        <f t="shared" si="7"/>
        <v>1</v>
      </c>
      <c r="H19" s="98" t="str">
        <f t="shared" si="8"/>
        <v/>
      </c>
      <c r="I19" s="96">
        <f t="shared" si="9"/>
        <v>43872</v>
      </c>
      <c r="J19" s="97">
        <f t="shared" si="29"/>
        <v>43872</v>
      </c>
      <c r="K19" s="204"/>
      <c r="L19" s="206"/>
      <c r="M19" s="206"/>
      <c r="N19" s="228">
        <f t="shared" si="1"/>
        <v>0</v>
      </c>
      <c r="O19" s="98" t="str">
        <f t="shared" si="10"/>
        <v/>
      </c>
      <c r="P19" s="96">
        <f t="shared" si="11"/>
        <v>43901</v>
      </c>
      <c r="Q19" s="97">
        <f t="shared" si="30"/>
        <v>43901</v>
      </c>
      <c r="R19" s="227">
        <f t="shared" si="12"/>
        <v>0</v>
      </c>
      <c r="S19" s="206" t="str">
        <f t="shared" si="13"/>
        <v/>
      </c>
      <c r="T19" s="206" t="str">
        <f>IFERROR(MATCH(Q19,Tabelle1!$B$3:$B$21,0),"")</f>
        <v/>
      </c>
      <c r="U19" s="228">
        <f t="shared" si="14"/>
        <v>0</v>
      </c>
      <c r="V19" s="98" t="str">
        <f t="shared" si="15"/>
        <v/>
      </c>
      <c r="W19" s="96">
        <f t="shared" si="16"/>
        <v>43932</v>
      </c>
      <c r="X19" s="97">
        <f t="shared" si="31"/>
        <v>43932</v>
      </c>
      <c r="Y19" s="227">
        <f t="shared" si="17"/>
        <v>1</v>
      </c>
      <c r="Z19" s="206" t="str">
        <f t="shared" si="18"/>
        <v/>
      </c>
      <c r="AA19" s="206" t="str">
        <f>IFERROR(MATCH(X19,Tabelle1!$B$3:$B$21,0),"")</f>
        <v/>
      </c>
      <c r="AB19" s="228">
        <f t="shared" si="2"/>
        <v>1</v>
      </c>
      <c r="AC19" s="98">
        <f t="shared" si="19"/>
        <v>20</v>
      </c>
      <c r="AD19" s="96">
        <f t="shared" si="20"/>
        <v>43962</v>
      </c>
      <c r="AE19" s="97">
        <f t="shared" si="32"/>
        <v>43962</v>
      </c>
      <c r="AF19" s="227">
        <f t="shared" si="21"/>
        <v>0</v>
      </c>
      <c r="AG19" s="206" t="str">
        <f t="shared" si="22"/>
        <v/>
      </c>
      <c r="AH19" s="206" t="str">
        <f>IFERROR(MATCH(AE19,Tabelle1!$B$3:$B$21,0),"")</f>
        <v/>
      </c>
      <c r="AI19" s="228">
        <f t="shared" si="23"/>
        <v>0</v>
      </c>
      <c r="AJ19" s="98" t="str">
        <f t="shared" si="24"/>
        <v/>
      </c>
      <c r="AK19" s="96">
        <f t="shared" si="25"/>
        <v>43993</v>
      </c>
      <c r="AL19" s="97">
        <f t="shared" si="33"/>
        <v>43993</v>
      </c>
      <c r="AM19" s="227">
        <f t="shared" si="26"/>
        <v>0</v>
      </c>
      <c r="AN19" s="227" t="str">
        <f t="shared" si="27"/>
        <v/>
      </c>
      <c r="AO19" s="230" t="str">
        <f>IFERROR(MATCH(AL19,Tabelle1!$B$3:$B$21,0),"")</f>
        <v/>
      </c>
      <c r="AP19" s="17">
        <f t="shared" si="28"/>
        <v>0</v>
      </c>
      <c r="AQ19" s="3"/>
    </row>
    <row r="20" spans="1:45" x14ac:dyDescent="0.25">
      <c r="A20" s="98"/>
      <c r="B20" s="96">
        <f t="shared" si="0"/>
        <v>43842</v>
      </c>
      <c r="C20" s="97">
        <f t="shared" si="4"/>
        <v>43842</v>
      </c>
      <c r="D20" s="227">
        <f t="shared" si="5"/>
        <v>1</v>
      </c>
      <c r="E20" s="206" t="str">
        <f t="shared" si="6"/>
        <v/>
      </c>
      <c r="F20" s="206" t="str">
        <f>IFERROR(MATCH(C20,Tabelle1!$B$3:$B$21,0),"")</f>
        <v/>
      </c>
      <c r="G20" s="228">
        <f t="shared" si="7"/>
        <v>1</v>
      </c>
      <c r="H20" s="98" t="str">
        <f t="shared" si="8"/>
        <v/>
      </c>
      <c r="I20" s="96">
        <f t="shared" si="9"/>
        <v>43873</v>
      </c>
      <c r="J20" s="97">
        <f t="shared" si="29"/>
        <v>43873</v>
      </c>
      <c r="K20" s="204"/>
      <c r="L20" s="206"/>
      <c r="M20" s="206"/>
      <c r="N20" s="228">
        <f t="shared" si="1"/>
        <v>0</v>
      </c>
      <c r="O20" s="98" t="str">
        <f t="shared" si="10"/>
        <v/>
      </c>
      <c r="P20" s="96">
        <f t="shared" si="11"/>
        <v>43902</v>
      </c>
      <c r="Q20" s="97">
        <f t="shared" si="30"/>
        <v>43902</v>
      </c>
      <c r="R20" s="227">
        <f t="shared" si="12"/>
        <v>0</v>
      </c>
      <c r="S20" s="206" t="str">
        <f t="shared" si="13"/>
        <v/>
      </c>
      <c r="T20" s="206" t="str">
        <f>IFERROR(MATCH(Q20,Tabelle1!$B$3:$B$21,0),"")</f>
        <v/>
      </c>
      <c r="U20" s="228">
        <f t="shared" si="14"/>
        <v>0</v>
      </c>
      <c r="V20" s="98" t="str">
        <f t="shared" si="15"/>
        <v/>
      </c>
      <c r="W20" s="96">
        <f t="shared" si="16"/>
        <v>43933</v>
      </c>
      <c r="X20" s="97">
        <f t="shared" si="31"/>
        <v>43933</v>
      </c>
      <c r="Y20" s="227">
        <f t="shared" si="17"/>
        <v>1</v>
      </c>
      <c r="Z20" s="206" t="str">
        <f t="shared" si="18"/>
        <v/>
      </c>
      <c r="AA20" s="206" t="str">
        <f>IFERROR(MATCH(X20,Tabelle1!$B$3:$B$21,0),"")</f>
        <v/>
      </c>
      <c r="AB20" s="228">
        <f t="shared" si="2"/>
        <v>1</v>
      </c>
      <c r="AC20" s="98" t="str">
        <f t="shared" si="19"/>
        <v/>
      </c>
      <c r="AD20" s="96">
        <f t="shared" si="20"/>
        <v>43963</v>
      </c>
      <c r="AE20" s="97">
        <f t="shared" si="32"/>
        <v>43963</v>
      </c>
      <c r="AF20" s="227">
        <f t="shared" si="21"/>
        <v>0</v>
      </c>
      <c r="AG20" s="206" t="str">
        <f t="shared" si="22"/>
        <v/>
      </c>
      <c r="AH20" s="206" t="str">
        <f>IFERROR(MATCH(AE20,Tabelle1!$B$3:$B$21,0),"")</f>
        <v/>
      </c>
      <c r="AI20" s="228">
        <f t="shared" si="23"/>
        <v>0</v>
      </c>
      <c r="AJ20" s="98" t="str">
        <f t="shared" si="24"/>
        <v/>
      </c>
      <c r="AK20" s="96">
        <f t="shared" si="25"/>
        <v>43994</v>
      </c>
      <c r="AL20" s="97">
        <f t="shared" si="33"/>
        <v>43994</v>
      </c>
      <c r="AM20" s="227">
        <f t="shared" si="26"/>
        <v>0</v>
      </c>
      <c r="AN20" s="206" t="str">
        <f t="shared" si="27"/>
        <v/>
      </c>
      <c r="AO20" s="206" t="str">
        <f>IFERROR(MATCH(AL20,Tabelle1!$B$3:$B$21,0),"")</f>
        <v/>
      </c>
      <c r="AP20" s="17">
        <f t="shared" si="28"/>
        <v>0</v>
      </c>
      <c r="AQ20" s="3"/>
    </row>
    <row r="21" spans="1:45" x14ac:dyDescent="0.25">
      <c r="A21" s="98">
        <f t="shared" si="3"/>
        <v>3</v>
      </c>
      <c r="B21" s="96">
        <f t="shared" si="0"/>
        <v>43843</v>
      </c>
      <c r="C21" s="97">
        <f t="shared" si="4"/>
        <v>43843</v>
      </c>
      <c r="D21" s="227">
        <f t="shared" si="5"/>
        <v>0</v>
      </c>
      <c r="E21" s="206" t="str">
        <f t="shared" si="6"/>
        <v/>
      </c>
      <c r="F21" s="206" t="str">
        <f>IFERROR(MATCH(C21,Tabelle1!$B$3:$B$21,0),"")</f>
        <v/>
      </c>
      <c r="G21" s="228">
        <f t="shared" si="7"/>
        <v>0</v>
      </c>
      <c r="H21" s="98" t="str">
        <f t="shared" si="8"/>
        <v/>
      </c>
      <c r="I21" s="96">
        <f t="shared" si="9"/>
        <v>43874</v>
      </c>
      <c r="J21" s="97">
        <f t="shared" si="29"/>
        <v>43874</v>
      </c>
      <c r="K21" s="204"/>
      <c r="L21" s="206"/>
      <c r="M21" s="206"/>
      <c r="N21" s="228">
        <f t="shared" si="1"/>
        <v>0</v>
      </c>
      <c r="O21" s="98" t="str">
        <f t="shared" si="10"/>
        <v/>
      </c>
      <c r="P21" s="96">
        <f t="shared" si="11"/>
        <v>43903</v>
      </c>
      <c r="Q21" s="97">
        <f t="shared" si="30"/>
        <v>43903</v>
      </c>
      <c r="R21" s="227">
        <f t="shared" si="12"/>
        <v>0</v>
      </c>
      <c r="S21" s="206" t="str">
        <f t="shared" si="13"/>
        <v/>
      </c>
      <c r="T21" s="206" t="str">
        <f>IFERROR(MATCH(Q21,Tabelle1!$B$3:$B$21,0),"")</f>
        <v/>
      </c>
      <c r="U21" s="228">
        <f t="shared" si="14"/>
        <v>0</v>
      </c>
      <c r="V21" s="98">
        <f t="shared" si="15"/>
        <v>16</v>
      </c>
      <c r="W21" s="96">
        <f t="shared" si="16"/>
        <v>43934</v>
      </c>
      <c r="X21" s="97">
        <f t="shared" si="31"/>
        <v>43934</v>
      </c>
      <c r="Y21" s="227">
        <f t="shared" si="17"/>
        <v>1</v>
      </c>
      <c r="Z21" s="227">
        <f t="shared" si="18"/>
        <v>1</v>
      </c>
      <c r="AA21" s="230">
        <f>IFERROR(MATCH(X21,Tabelle1!$B$3:$B$21,0),"")</f>
        <v>6</v>
      </c>
      <c r="AB21" s="228">
        <f t="shared" si="2"/>
        <v>0</v>
      </c>
      <c r="AC21" s="98" t="str">
        <f t="shared" si="19"/>
        <v/>
      </c>
      <c r="AD21" s="96">
        <f t="shared" si="20"/>
        <v>43964</v>
      </c>
      <c r="AE21" s="97">
        <f t="shared" si="32"/>
        <v>43964</v>
      </c>
      <c r="AF21" s="227">
        <f t="shared" si="21"/>
        <v>0</v>
      </c>
      <c r="AG21" s="206" t="str">
        <f t="shared" si="22"/>
        <v/>
      </c>
      <c r="AH21" s="206" t="str">
        <f>IFERROR(MATCH(AE21,Tabelle1!$B$3:$B$21,0),"")</f>
        <v/>
      </c>
      <c r="AI21" s="228">
        <f t="shared" si="23"/>
        <v>0</v>
      </c>
      <c r="AJ21" s="98" t="str">
        <f t="shared" si="24"/>
        <v/>
      </c>
      <c r="AK21" s="96">
        <f t="shared" si="25"/>
        <v>43995</v>
      </c>
      <c r="AL21" s="97">
        <f t="shared" si="33"/>
        <v>43995</v>
      </c>
      <c r="AM21" s="227">
        <f t="shared" si="26"/>
        <v>1</v>
      </c>
      <c r="AN21" s="206" t="str">
        <f t="shared" si="27"/>
        <v/>
      </c>
      <c r="AO21" s="206" t="str">
        <f>IFERROR(MATCH(AL21,Tabelle1!$B$3:$B$21,0),"")</f>
        <v/>
      </c>
      <c r="AP21" s="17">
        <f t="shared" si="28"/>
        <v>1</v>
      </c>
      <c r="AQ21" s="3"/>
    </row>
    <row r="22" spans="1:45" x14ac:dyDescent="0.25">
      <c r="A22" s="98" t="str">
        <f t="shared" si="3"/>
        <v/>
      </c>
      <c r="B22" s="96">
        <f t="shared" si="0"/>
        <v>43844</v>
      </c>
      <c r="C22" s="97">
        <f t="shared" si="4"/>
        <v>43844</v>
      </c>
      <c r="D22" s="227">
        <f t="shared" si="5"/>
        <v>0</v>
      </c>
      <c r="E22" s="206" t="str">
        <f t="shared" si="6"/>
        <v/>
      </c>
      <c r="F22" s="206" t="str">
        <f>IFERROR(MATCH(C22,Tabelle1!$B$3:$B$21,0),"")</f>
        <v/>
      </c>
      <c r="G22" s="228">
        <f t="shared" si="7"/>
        <v>0</v>
      </c>
      <c r="H22" s="98" t="str">
        <f t="shared" si="8"/>
        <v/>
      </c>
      <c r="I22" s="96">
        <f t="shared" si="9"/>
        <v>43875</v>
      </c>
      <c r="J22" s="97">
        <f t="shared" si="29"/>
        <v>43875</v>
      </c>
      <c r="K22" s="204"/>
      <c r="L22" s="206"/>
      <c r="M22" s="206"/>
      <c r="N22" s="228">
        <f t="shared" si="1"/>
        <v>0</v>
      </c>
      <c r="O22" s="98" t="str">
        <f t="shared" si="10"/>
        <v/>
      </c>
      <c r="P22" s="96">
        <f t="shared" si="11"/>
        <v>43904</v>
      </c>
      <c r="Q22" s="97">
        <f t="shared" si="30"/>
        <v>43904</v>
      </c>
      <c r="R22" s="227">
        <f t="shared" si="12"/>
        <v>1</v>
      </c>
      <c r="S22" s="206" t="str">
        <f t="shared" si="13"/>
        <v/>
      </c>
      <c r="T22" s="206" t="str">
        <f>IFERROR(MATCH(Q22,Tabelle1!$B$3:$B$21,0),"")</f>
        <v/>
      </c>
      <c r="U22" s="228">
        <f t="shared" si="14"/>
        <v>1</v>
      </c>
      <c r="V22" s="98" t="str">
        <f t="shared" si="15"/>
        <v/>
      </c>
      <c r="W22" s="96">
        <f t="shared" si="16"/>
        <v>43935</v>
      </c>
      <c r="X22" s="97">
        <f t="shared" si="31"/>
        <v>43935</v>
      </c>
      <c r="Y22" s="227">
        <f t="shared" si="17"/>
        <v>0</v>
      </c>
      <c r="Z22" s="206" t="str">
        <f t="shared" si="18"/>
        <v/>
      </c>
      <c r="AA22" s="206" t="str">
        <f>IFERROR(MATCH(X22,Tabelle1!$B$3:$B$21,0),"")</f>
        <v/>
      </c>
      <c r="AB22" s="228">
        <f t="shared" si="2"/>
        <v>0</v>
      </c>
      <c r="AC22" s="98" t="str">
        <f t="shared" si="19"/>
        <v/>
      </c>
      <c r="AD22" s="96">
        <f t="shared" si="20"/>
        <v>43965</v>
      </c>
      <c r="AE22" s="97">
        <f t="shared" si="32"/>
        <v>43965</v>
      </c>
      <c r="AF22" s="227">
        <f t="shared" si="21"/>
        <v>0</v>
      </c>
      <c r="AG22" s="206" t="str">
        <f t="shared" si="22"/>
        <v/>
      </c>
      <c r="AH22" s="206" t="str">
        <f>IFERROR(MATCH(AE22,Tabelle1!$B$3:$B$21,0),"")</f>
        <v/>
      </c>
      <c r="AI22" s="228">
        <f t="shared" si="23"/>
        <v>0</v>
      </c>
      <c r="AJ22" s="98" t="str">
        <f t="shared" si="24"/>
        <v/>
      </c>
      <c r="AK22" s="96">
        <f t="shared" si="25"/>
        <v>43996</v>
      </c>
      <c r="AL22" s="97">
        <f t="shared" si="33"/>
        <v>43996</v>
      </c>
      <c r="AM22" s="227">
        <f t="shared" si="26"/>
        <v>1</v>
      </c>
      <c r="AN22" s="206" t="str">
        <f t="shared" si="27"/>
        <v/>
      </c>
      <c r="AO22" s="206" t="str">
        <f>IFERROR(MATCH(AL22,Tabelle1!$B$3:$B$21,0),"")</f>
        <v/>
      </c>
      <c r="AP22" s="17">
        <f t="shared" si="28"/>
        <v>1</v>
      </c>
      <c r="AQ22" s="3"/>
    </row>
    <row r="23" spans="1:45" x14ac:dyDescent="0.25">
      <c r="A23" s="98" t="str">
        <f t="shared" si="3"/>
        <v/>
      </c>
      <c r="B23" s="96">
        <f t="shared" si="0"/>
        <v>43845</v>
      </c>
      <c r="C23" s="97">
        <f t="shared" si="4"/>
        <v>43845</v>
      </c>
      <c r="D23" s="227">
        <f t="shared" si="5"/>
        <v>0</v>
      </c>
      <c r="E23" s="206" t="str">
        <f t="shared" si="6"/>
        <v/>
      </c>
      <c r="F23" s="206" t="str">
        <f>IFERROR(MATCH(C23,Tabelle1!$B$3:$B$21,0),"")</f>
        <v/>
      </c>
      <c r="G23" s="228">
        <f t="shared" si="7"/>
        <v>0</v>
      </c>
      <c r="H23" s="98" t="str">
        <f t="shared" si="8"/>
        <v/>
      </c>
      <c r="I23" s="96">
        <f t="shared" si="9"/>
        <v>43876</v>
      </c>
      <c r="J23" s="97">
        <f t="shared" si="29"/>
        <v>43876</v>
      </c>
      <c r="K23" s="204"/>
      <c r="L23" s="206"/>
      <c r="M23" s="206"/>
      <c r="N23" s="228">
        <f t="shared" si="1"/>
        <v>1</v>
      </c>
      <c r="O23" s="98" t="str">
        <f t="shared" si="10"/>
        <v/>
      </c>
      <c r="P23" s="96">
        <f t="shared" si="11"/>
        <v>43905</v>
      </c>
      <c r="Q23" s="97">
        <f t="shared" si="30"/>
        <v>43905</v>
      </c>
      <c r="R23" s="227">
        <f t="shared" si="12"/>
        <v>1</v>
      </c>
      <c r="S23" s="206" t="str">
        <f t="shared" si="13"/>
        <v/>
      </c>
      <c r="T23" s="206" t="str">
        <f>IFERROR(MATCH(Q23,Tabelle1!$B$3:$B$21,0),"")</f>
        <v/>
      </c>
      <c r="U23" s="228">
        <f t="shared" si="14"/>
        <v>1</v>
      </c>
      <c r="V23" s="98" t="str">
        <f t="shared" si="15"/>
        <v/>
      </c>
      <c r="W23" s="96">
        <f t="shared" si="16"/>
        <v>43936</v>
      </c>
      <c r="X23" s="97">
        <f t="shared" si="31"/>
        <v>43936</v>
      </c>
      <c r="Y23" s="227">
        <f t="shared" si="17"/>
        <v>0</v>
      </c>
      <c r="Z23" s="206" t="str">
        <f t="shared" si="18"/>
        <v/>
      </c>
      <c r="AA23" s="206" t="str">
        <f>IFERROR(MATCH(X23,Tabelle1!$B$3:$B$21,0),"")</f>
        <v/>
      </c>
      <c r="AB23" s="228">
        <f t="shared" si="2"/>
        <v>0</v>
      </c>
      <c r="AC23" s="98" t="str">
        <f t="shared" si="19"/>
        <v/>
      </c>
      <c r="AD23" s="96">
        <f t="shared" si="20"/>
        <v>43966</v>
      </c>
      <c r="AE23" s="97">
        <f t="shared" si="32"/>
        <v>43966</v>
      </c>
      <c r="AF23" s="227">
        <f t="shared" si="21"/>
        <v>0</v>
      </c>
      <c r="AG23" s="206" t="str">
        <f t="shared" si="22"/>
        <v/>
      </c>
      <c r="AH23" s="206" t="str">
        <f>IFERROR(MATCH(AE23,Tabelle1!$B$3:$B$21,0),"")</f>
        <v/>
      </c>
      <c r="AI23" s="228">
        <f t="shared" si="23"/>
        <v>0</v>
      </c>
      <c r="AJ23" s="98">
        <f t="shared" si="24"/>
        <v>25</v>
      </c>
      <c r="AK23" s="96">
        <f t="shared" si="25"/>
        <v>43997</v>
      </c>
      <c r="AL23" s="97">
        <f t="shared" si="33"/>
        <v>43997</v>
      </c>
      <c r="AM23" s="227">
        <f t="shared" si="26"/>
        <v>0</v>
      </c>
      <c r="AN23" s="206" t="str">
        <f t="shared" si="27"/>
        <v/>
      </c>
      <c r="AO23" s="206" t="str">
        <f>IFERROR(MATCH(AL23,Tabelle1!$B$3:$B$21,0),"")</f>
        <v/>
      </c>
      <c r="AP23" s="17">
        <f t="shared" si="28"/>
        <v>0</v>
      </c>
      <c r="AQ23" s="3"/>
    </row>
    <row r="24" spans="1:45" x14ac:dyDescent="0.25">
      <c r="A24" s="98" t="str">
        <f t="shared" si="3"/>
        <v/>
      </c>
      <c r="B24" s="96">
        <f t="shared" si="0"/>
        <v>43846</v>
      </c>
      <c r="C24" s="97">
        <f t="shared" si="4"/>
        <v>43846</v>
      </c>
      <c r="D24" s="227">
        <f t="shared" si="5"/>
        <v>0</v>
      </c>
      <c r="E24" s="206" t="str">
        <f t="shared" si="6"/>
        <v/>
      </c>
      <c r="F24" s="206" t="str">
        <f>IFERROR(MATCH(C24,Tabelle1!$B$3:$B$21,0),"")</f>
        <v/>
      </c>
      <c r="G24" s="228">
        <f t="shared" si="7"/>
        <v>0</v>
      </c>
      <c r="H24" s="98" t="str">
        <f t="shared" si="8"/>
        <v/>
      </c>
      <c r="I24" s="96">
        <f t="shared" si="9"/>
        <v>43877</v>
      </c>
      <c r="J24" s="97">
        <f t="shared" si="29"/>
        <v>43877</v>
      </c>
      <c r="K24" s="204"/>
      <c r="L24" s="206"/>
      <c r="M24" s="206"/>
      <c r="N24" s="228">
        <f t="shared" si="1"/>
        <v>1</v>
      </c>
      <c r="O24" s="98">
        <f t="shared" si="10"/>
        <v>12</v>
      </c>
      <c r="P24" s="96">
        <f t="shared" si="11"/>
        <v>43906</v>
      </c>
      <c r="Q24" s="97">
        <f t="shared" si="30"/>
        <v>43906</v>
      </c>
      <c r="R24" s="227">
        <f t="shared" si="12"/>
        <v>0</v>
      </c>
      <c r="S24" s="206" t="str">
        <f t="shared" si="13"/>
        <v/>
      </c>
      <c r="T24" s="206" t="str">
        <f>IFERROR(MATCH(Q24,Tabelle1!$B$3:$B$21,0),"")</f>
        <v/>
      </c>
      <c r="U24" s="228">
        <f t="shared" si="14"/>
        <v>0</v>
      </c>
      <c r="V24" s="98" t="str">
        <f t="shared" si="15"/>
        <v/>
      </c>
      <c r="W24" s="96">
        <f t="shared" si="16"/>
        <v>43937</v>
      </c>
      <c r="X24" s="97">
        <f t="shared" si="31"/>
        <v>43937</v>
      </c>
      <c r="Y24" s="227">
        <f t="shared" si="17"/>
        <v>0</v>
      </c>
      <c r="Z24" s="206" t="str">
        <f t="shared" si="18"/>
        <v/>
      </c>
      <c r="AA24" s="206" t="str">
        <f>IFERROR(MATCH(X24,Tabelle1!$B$3:$B$21,0),"")</f>
        <v/>
      </c>
      <c r="AB24" s="228">
        <f t="shared" si="2"/>
        <v>0</v>
      </c>
      <c r="AC24" s="98" t="str">
        <f t="shared" si="19"/>
        <v/>
      </c>
      <c r="AD24" s="96">
        <f t="shared" si="20"/>
        <v>43967</v>
      </c>
      <c r="AE24" s="97">
        <f t="shared" si="32"/>
        <v>43967</v>
      </c>
      <c r="AF24" s="227">
        <f t="shared" si="21"/>
        <v>1</v>
      </c>
      <c r="AG24" s="206" t="str">
        <f t="shared" si="22"/>
        <v/>
      </c>
      <c r="AH24" s="206" t="str">
        <f>IFERROR(MATCH(AE24,Tabelle1!$B$3:$B$21,0),"")</f>
        <v/>
      </c>
      <c r="AI24" s="228">
        <f t="shared" si="23"/>
        <v>1</v>
      </c>
      <c r="AJ24" s="98" t="str">
        <f t="shared" si="24"/>
        <v/>
      </c>
      <c r="AK24" s="96">
        <f t="shared" si="25"/>
        <v>43998</v>
      </c>
      <c r="AL24" s="97">
        <f t="shared" si="33"/>
        <v>43998</v>
      </c>
      <c r="AM24" s="227">
        <f t="shared" si="26"/>
        <v>0</v>
      </c>
      <c r="AN24" s="206" t="str">
        <f t="shared" si="27"/>
        <v/>
      </c>
      <c r="AO24" s="206" t="str">
        <f>IFERROR(MATCH(AL24,Tabelle1!$B$3:$B$21,0),"")</f>
        <v/>
      </c>
      <c r="AP24" s="17">
        <f t="shared" si="28"/>
        <v>0</v>
      </c>
      <c r="AQ24" s="3"/>
    </row>
    <row r="25" spans="1:45" x14ac:dyDescent="0.25">
      <c r="A25" s="98" t="str">
        <f t="shared" si="3"/>
        <v/>
      </c>
      <c r="B25" s="96">
        <f t="shared" si="0"/>
        <v>43847</v>
      </c>
      <c r="C25" s="97">
        <f t="shared" si="4"/>
        <v>43847</v>
      </c>
      <c r="D25" s="227">
        <f t="shared" si="5"/>
        <v>0</v>
      </c>
      <c r="E25" s="206" t="str">
        <f t="shared" si="6"/>
        <v/>
      </c>
      <c r="F25" s="206" t="str">
        <f>IFERROR(MATCH(C25,Tabelle1!$B$3:$B$21,0),"")</f>
        <v/>
      </c>
      <c r="G25" s="228">
        <f t="shared" si="7"/>
        <v>0</v>
      </c>
      <c r="H25" s="98">
        <f t="shared" si="8"/>
        <v>8</v>
      </c>
      <c r="I25" s="96">
        <f t="shared" si="9"/>
        <v>43878</v>
      </c>
      <c r="J25" s="97">
        <f t="shared" si="29"/>
        <v>43878</v>
      </c>
      <c r="K25" s="204"/>
      <c r="L25" s="206"/>
      <c r="M25" s="206"/>
      <c r="N25" s="228">
        <f t="shared" si="1"/>
        <v>0</v>
      </c>
      <c r="O25" s="98" t="str">
        <f t="shared" si="10"/>
        <v/>
      </c>
      <c r="P25" s="96">
        <f t="shared" si="11"/>
        <v>43907</v>
      </c>
      <c r="Q25" s="97">
        <f t="shared" si="30"/>
        <v>43907</v>
      </c>
      <c r="R25" s="227">
        <f t="shared" si="12"/>
        <v>0</v>
      </c>
      <c r="S25" s="206" t="str">
        <f t="shared" si="13"/>
        <v/>
      </c>
      <c r="T25" s="206" t="str">
        <f>IFERROR(MATCH(Q25,Tabelle1!$B$3:$B$21,0),"")</f>
        <v/>
      </c>
      <c r="U25" s="228">
        <f t="shared" si="14"/>
        <v>0</v>
      </c>
      <c r="V25" s="98" t="str">
        <f t="shared" si="15"/>
        <v/>
      </c>
      <c r="W25" s="96">
        <f t="shared" si="16"/>
        <v>43938</v>
      </c>
      <c r="X25" s="97">
        <f t="shared" si="31"/>
        <v>43938</v>
      </c>
      <c r="Y25" s="227">
        <f t="shared" si="17"/>
        <v>0</v>
      </c>
      <c r="Z25" s="206" t="str">
        <f t="shared" si="18"/>
        <v/>
      </c>
      <c r="AA25" s="206" t="str">
        <f>IFERROR(MATCH(X25,Tabelle1!$B$3:$B$21,0),"")</f>
        <v/>
      </c>
      <c r="AB25" s="228">
        <f t="shared" si="2"/>
        <v>0</v>
      </c>
      <c r="AC25" s="98" t="str">
        <f t="shared" si="19"/>
        <v/>
      </c>
      <c r="AD25" s="96">
        <f t="shared" si="20"/>
        <v>43968</v>
      </c>
      <c r="AE25" s="97">
        <f t="shared" si="32"/>
        <v>43968</v>
      </c>
      <c r="AF25" s="227">
        <f t="shared" si="21"/>
        <v>1</v>
      </c>
      <c r="AG25" s="206" t="str">
        <f t="shared" si="22"/>
        <v/>
      </c>
      <c r="AH25" s="206" t="str">
        <f>IFERROR(MATCH(AE25,Tabelle1!$B$3:$B$21,0),"")</f>
        <v/>
      </c>
      <c r="AI25" s="228">
        <f t="shared" si="23"/>
        <v>1</v>
      </c>
      <c r="AJ25" s="98" t="str">
        <f t="shared" si="24"/>
        <v/>
      </c>
      <c r="AK25" s="96">
        <f t="shared" si="25"/>
        <v>43999</v>
      </c>
      <c r="AL25" s="97">
        <f t="shared" si="33"/>
        <v>43999</v>
      </c>
      <c r="AM25" s="227">
        <f t="shared" si="26"/>
        <v>0</v>
      </c>
      <c r="AN25" s="206" t="str">
        <f t="shared" si="27"/>
        <v/>
      </c>
      <c r="AO25" s="206" t="str">
        <f>IFERROR(MATCH(AL25,Tabelle1!$B$3:$B$21,0),"")</f>
        <v/>
      </c>
      <c r="AP25" s="17">
        <f t="shared" si="28"/>
        <v>0</v>
      </c>
      <c r="AQ25" s="3"/>
      <c r="AS25" s="1"/>
    </row>
    <row r="26" spans="1:45" x14ac:dyDescent="0.25">
      <c r="A26" s="98" t="str">
        <f t="shared" si="3"/>
        <v/>
      </c>
      <c r="B26" s="96">
        <f t="shared" si="0"/>
        <v>43848</v>
      </c>
      <c r="C26" s="97">
        <f t="shared" si="4"/>
        <v>43848</v>
      </c>
      <c r="D26" s="227">
        <f t="shared" si="5"/>
        <v>1</v>
      </c>
      <c r="E26" s="206" t="str">
        <f t="shared" si="6"/>
        <v/>
      </c>
      <c r="F26" s="206" t="str">
        <f>IFERROR(MATCH(C26,Tabelle1!$B$3:$B$21,0),"")</f>
        <v/>
      </c>
      <c r="G26" s="228">
        <f t="shared" si="7"/>
        <v>1</v>
      </c>
      <c r="H26" s="98" t="str">
        <f t="shared" si="8"/>
        <v/>
      </c>
      <c r="I26" s="96">
        <f t="shared" si="9"/>
        <v>43879</v>
      </c>
      <c r="J26" s="97">
        <f t="shared" si="29"/>
        <v>43879</v>
      </c>
      <c r="K26" s="204"/>
      <c r="L26" s="206"/>
      <c r="M26" s="206"/>
      <c r="N26" s="228">
        <f t="shared" si="1"/>
        <v>0</v>
      </c>
      <c r="O26" s="98" t="str">
        <f t="shared" si="10"/>
        <v/>
      </c>
      <c r="P26" s="96">
        <f t="shared" si="11"/>
        <v>43908</v>
      </c>
      <c r="Q26" s="97">
        <f t="shared" si="30"/>
        <v>43908</v>
      </c>
      <c r="R26" s="227">
        <f t="shared" si="12"/>
        <v>0</v>
      </c>
      <c r="S26" s="206" t="str">
        <f t="shared" si="13"/>
        <v/>
      </c>
      <c r="T26" s="206" t="str">
        <f>IFERROR(MATCH(Q26,Tabelle1!$B$3:$B$21,0),"")</f>
        <v/>
      </c>
      <c r="U26" s="228">
        <f t="shared" si="14"/>
        <v>0</v>
      </c>
      <c r="V26" s="98" t="str">
        <f t="shared" si="15"/>
        <v/>
      </c>
      <c r="W26" s="96">
        <f t="shared" si="16"/>
        <v>43939</v>
      </c>
      <c r="X26" s="97">
        <f t="shared" si="31"/>
        <v>43939</v>
      </c>
      <c r="Y26" s="227">
        <f t="shared" si="17"/>
        <v>1</v>
      </c>
      <c r="Z26" s="206" t="str">
        <f t="shared" si="18"/>
        <v/>
      </c>
      <c r="AA26" s="206" t="str">
        <f>IFERROR(MATCH(X26,Tabelle1!$B$3:$B$21,0),"")</f>
        <v/>
      </c>
      <c r="AB26" s="228">
        <f t="shared" si="2"/>
        <v>1</v>
      </c>
      <c r="AC26" s="98">
        <f t="shared" si="19"/>
        <v>21</v>
      </c>
      <c r="AD26" s="96">
        <f t="shared" si="20"/>
        <v>43969</v>
      </c>
      <c r="AE26" s="97">
        <f t="shared" si="32"/>
        <v>43969</v>
      </c>
      <c r="AF26" s="227">
        <f t="shared" si="21"/>
        <v>0</v>
      </c>
      <c r="AG26" s="206" t="str">
        <f t="shared" si="22"/>
        <v/>
      </c>
      <c r="AH26" s="206" t="str">
        <f>IFERROR(MATCH(AE26,Tabelle1!$B$3:$B$21,0),"")</f>
        <v/>
      </c>
      <c r="AI26" s="228">
        <f t="shared" si="23"/>
        <v>0</v>
      </c>
      <c r="AJ26" s="98" t="str">
        <f t="shared" si="24"/>
        <v/>
      </c>
      <c r="AK26" s="96">
        <f t="shared" si="25"/>
        <v>44000</v>
      </c>
      <c r="AL26" s="97">
        <f t="shared" si="33"/>
        <v>44000</v>
      </c>
      <c r="AM26" s="227">
        <f t="shared" si="26"/>
        <v>0</v>
      </c>
      <c r="AN26" s="206" t="str">
        <f t="shared" si="27"/>
        <v/>
      </c>
      <c r="AO26" s="206" t="str">
        <f>IFERROR(MATCH(AL26,Tabelle1!$B$3:$B$21,0),"")</f>
        <v/>
      </c>
      <c r="AP26" s="17">
        <f t="shared" si="28"/>
        <v>0</v>
      </c>
      <c r="AQ26" s="3"/>
      <c r="AS26" s="1"/>
    </row>
    <row r="27" spans="1:45" x14ac:dyDescent="0.25">
      <c r="A27" s="98" t="str">
        <f t="shared" si="3"/>
        <v/>
      </c>
      <c r="B27" s="96">
        <f t="shared" si="0"/>
        <v>43849</v>
      </c>
      <c r="C27" s="97">
        <f t="shared" si="4"/>
        <v>43849</v>
      </c>
      <c r="D27" s="227">
        <f t="shared" si="5"/>
        <v>1</v>
      </c>
      <c r="E27" s="206" t="str">
        <f t="shared" si="6"/>
        <v/>
      </c>
      <c r="F27" s="206" t="str">
        <f>IFERROR(MATCH(C27,Tabelle1!$B$3:$B$21,0),"")</f>
        <v/>
      </c>
      <c r="G27" s="228">
        <f t="shared" si="7"/>
        <v>1</v>
      </c>
      <c r="H27" s="98" t="str">
        <f t="shared" si="8"/>
        <v/>
      </c>
      <c r="I27" s="96">
        <f t="shared" si="9"/>
        <v>43880</v>
      </c>
      <c r="J27" s="97">
        <f t="shared" si="29"/>
        <v>43880</v>
      </c>
      <c r="K27" s="204"/>
      <c r="L27" s="206"/>
      <c r="M27" s="206"/>
      <c r="N27" s="228">
        <f t="shared" si="1"/>
        <v>0</v>
      </c>
      <c r="O27" s="98" t="str">
        <f t="shared" si="10"/>
        <v/>
      </c>
      <c r="P27" s="96">
        <f t="shared" si="11"/>
        <v>43909</v>
      </c>
      <c r="Q27" s="97">
        <f t="shared" si="30"/>
        <v>43909</v>
      </c>
      <c r="R27" s="227">
        <f t="shared" si="12"/>
        <v>0</v>
      </c>
      <c r="S27" s="206" t="str">
        <f t="shared" si="13"/>
        <v/>
      </c>
      <c r="T27" s="206" t="str">
        <f>IFERROR(MATCH(Q27,Tabelle1!$B$3:$B$21,0),"")</f>
        <v/>
      </c>
      <c r="U27" s="228">
        <f t="shared" si="14"/>
        <v>0</v>
      </c>
      <c r="V27" s="98" t="str">
        <f t="shared" si="15"/>
        <v/>
      </c>
      <c r="W27" s="96">
        <f t="shared" si="16"/>
        <v>43940</v>
      </c>
      <c r="X27" s="97">
        <f t="shared" si="31"/>
        <v>43940</v>
      </c>
      <c r="Y27" s="227">
        <f t="shared" si="17"/>
        <v>1</v>
      </c>
      <c r="Z27" s="206" t="str">
        <f t="shared" si="18"/>
        <v/>
      </c>
      <c r="AA27" s="206" t="str">
        <f>IFERROR(MATCH(X27,Tabelle1!$B$3:$B$21,0),"")</f>
        <v/>
      </c>
      <c r="AB27" s="228">
        <f t="shared" si="2"/>
        <v>1</v>
      </c>
      <c r="AC27" s="98" t="str">
        <f t="shared" si="19"/>
        <v/>
      </c>
      <c r="AD27" s="96">
        <f t="shared" si="20"/>
        <v>43970</v>
      </c>
      <c r="AE27" s="97">
        <f t="shared" si="32"/>
        <v>43970</v>
      </c>
      <c r="AF27" s="227">
        <f t="shared" si="21"/>
        <v>0</v>
      </c>
      <c r="AG27" s="206" t="str">
        <f t="shared" si="22"/>
        <v/>
      </c>
      <c r="AH27" s="206" t="str">
        <f>IFERROR(MATCH(AE27,Tabelle1!$B$3:$B$21,0),"")</f>
        <v/>
      </c>
      <c r="AI27" s="228">
        <f t="shared" si="23"/>
        <v>0</v>
      </c>
      <c r="AJ27" s="98" t="str">
        <f t="shared" si="24"/>
        <v/>
      </c>
      <c r="AK27" s="96">
        <f t="shared" si="25"/>
        <v>44001</v>
      </c>
      <c r="AL27" s="97">
        <f t="shared" si="33"/>
        <v>44001</v>
      </c>
      <c r="AM27" s="227">
        <f t="shared" si="26"/>
        <v>0</v>
      </c>
      <c r="AN27" s="206" t="str">
        <f t="shared" si="27"/>
        <v/>
      </c>
      <c r="AO27" s="206" t="str">
        <f>IFERROR(MATCH(AL27,Tabelle1!$B$3:$B$21,0),"")</f>
        <v/>
      </c>
      <c r="AP27" s="17">
        <f t="shared" si="28"/>
        <v>0</v>
      </c>
      <c r="AQ27" s="3"/>
      <c r="AS27" s="1"/>
    </row>
    <row r="28" spans="1:45" x14ac:dyDescent="0.25">
      <c r="A28" s="98">
        <f t="shared" si="3"/>
        <v>4</v>
      </c>
      <c r="B28" s="96">
        <f t="shared" si="0"/>
        <v>43850</v>
      </c>
      <c r="C28" s="97">
        <f t="shared" si="4"/>
        <v>43850</v>
      </c>
      <c r="D28" s="227">
        <f t="shared" si="5"/>
        <v>0</v>
      </c>
      <c r="E28" s="206" t="str">
        <f t="shared" si="6"/>
        <v/>
      </c>
      <c r="F28" s="206" t="str">
        <f>IFERROR(MATCH(C28,Tabelle1!$B$3:$B$21,0),"")</f>
        <v/>
      </c>
      <c r="G28" s="228">
        <f t="shared" si="7"/>
        <v>0</v>
      </c>
      <c r="H28" s="98" t="str">
        <f t="shared" si="8"/>
        <v/>
      </c>
      <c r="I28" s="96">
        <f t="shared" si="9"/>
        <v>43881</v>
      </c>
      <c r="J28" s="97">
        <f t="shared" si="29"/>
        <v>43881</v>
      </c>
      <c r="K28" s="204"/>
      <c r="L28" s="206"/>
      <c r="M28" s="206"/>
      <c r="N28" s="228">
        <f t="shared" si="1"/>
        <v>0</v>
      </c>
      <c r="O28" s="98" t="str">
        <f t="shared" si="10"/>
        <v/>
      </c>
      <c r="P28" s="96">
        <f t="shared" si="11"/>
        <v>43910</v>
      </c>
      <c r="Q28" s="97">
        <f t="shared" si="30"/>
        <v>43910</v>
      </c>
      <c r="R28" s="227">
        <f t="shared" si="12"/>
        <v>0</v>
      </c>
      <c r="S28" s="206" t="str">
        <f t="shared" si="13"/>
        <v/>
      </c>
      <c r="T28" s="206" t="str">
        <f>IFERROR(MATCH(Q28,Tabelle1!$B$3:$B$21,0),"")</f>
        <v/>
      </c>
      <c r="U28" s="228">
        <f t="shared" si="14"/>
        <v>0</v>
      </c>
      <c r="V28" s="98">
        <f t="shared" si="15"/>
        <v>17</v>
      </c>
      <c r="W28" s="96">
        <f t="shared" si="16"/>
        <v>43941</v>
      </c>
      <c r="X28" s="97">
        <f t="shared" si="31"/>
        <v>43941</v>
      </c>
      <c r="Y28" s="227">
        <f t="shared" si="17"/>
        <v>0</v>
      </c>
      <c r="Z28" s="206" t="str">
        <f t="shared" si="18"/>
        <v/>
      </c>
      <c r="AA28" s="206" t="str">
        <f>IFERROR(MATCH(X28,Tabelle1!$B$3:$B$21,0),"")</f>
        <v/>
      </c>
      <c r="AB28" s="228">
        <f t="shared" si="2"/>
        <v>0</v>
      </c>
      <c r="AC28" s="98" t="str">
        <f t="shared" si="19"/>
        <v/>
      </c>
      <c r="AD28" s="96">
        <f t="shared" si="20"/>
        <v>43971</v>
      </c>
      <c r="AE28" s="97">
        <f t="shared" si="32"/>
        <v>43971</v>
      </c>
      <c r="AF28" s="227">
        <f t="shared" si="21"/>
        <v>0</v>
      </c>
      <c r="AG28" s="206" t="str">
        <f t="shared" si="22"/>
        <v/>
      </c>
      <c r="AH28" s="206" t="str">
        <f>IFERROR(MATCH(AE28,Tabelle1!$B$3:$B$21,0),"")</f>
        <v/>
      </c>
      <c r="AI28" s="228">
        <f t="shared" si="23"/>
        <v>0</v>
      </c>
      <c r="AJ28" s="98" t="str">
        <f t="shared" si="24"/>
        <v/>
      </c>
      <c r="AK28" s="96">
        <f t="shared" si="25"/>
        <v>44002</v>
      </c>
      <c r="AL28" s="97">
        <f t="shared" si="33"/>
        <v>44002</v>
      </c>
      <c r="AM28" s="227">
        <f t="shared" si="26"/>
        <v>1</v>
      </c>
      <c r="AN28" s="206" t="str">
        <f t="shared" si="27"/>
        <v/>
      </c>
      <c r="AO28" s="206" t="str">
        <f>IFERROR(MATCH(AL28,Tabelle1!$B$3:$B$21,0),"")</f>
        <v/>
      </c>
      <c r="AP28" s="17">
        <f t="shared" si="28"/>
        <v>1</v>
      </c>
      <c r="AQ28" s="3"/>
      <c r="AS28" s="1"/>
    </row>
    <row r="29" spans="1:45" x14ac:dyDescent="0.25">
      <c r="A29" s="98" t="str">
        <f t="shared" si="3"/>
        <v/>
      </c>
      <c r="B29" s="96">
        <f t="shared" si="0"/>
        <v>43851</v>
      </c>
      <c r="C29" s="97">
        <f t="shared" si="4"/>
        <v>43851</v>
      </c>
      <c r="D29" s="227">
        <f t="shared" si="5"/>
        <v>0</v>
      </c>
      <c r="E29" s="206" t="str">
        <f t="shared" si="6"/>
        <v/>
      </c>
      <c r="F29" s="206" t="str">
        <f>IFERROR(MATCH(C29,Tabelle1!$B$3:$B$21,0),"")</f>
        <v/>
      </c>
      <c r="G29" s="228">
        <f t="shared" si="7"/>
        <v>0</v>
      </c>
      <c r="H29" s="98" t="str">
        <f t="shared" si="8"/>
        <v/>
      </c>
      <c r="I29" s="96">
        <f t="shared" si="9"/>
        <v>43882</v>
      </c>
      <c r="J29" s="97">
        <f t="shared" si="29"/>
        <v>43882</v>
      </c>
      <c r="K29" s="204"/>
      <c r="L29" s="206"/>
      <c r="M29" s="206"/>
      <c r="N29" s="228">
        <f t="shared" si="1"/>
        <v>0</v>
      </c>
      <c r="O29" s="98" t="str">
        <f t="shared" si="10"/>
        <v/>
      </c>
      <c r="P29" s="96">
        <f t="shared" si="11"/>
        <v>43911</v>
      </c>
      <c r="Q29" s="97">
        <f t="shared" si="30"/>
        <v>43911</v>
      </c>
      <c r="R29" s="227">
        <f t="shared" si="12"/>
        <v>1</v>
      </c>
      <c r="S29" s="206" t="str">
        <f t="shared" si="13"/>
        <v/>
      </c>
      <c r="T29" s="206" t="str">
        <f>IFERROR(MATCH(Q29,Tabelle1!$B$3:$B$21,0),"")</f>
        <v/>
      </c>
      <c r="U29" s="228">
        <f t="shared" si="14"/>
        <v>1</v>
      </c>
      <c r="V29" s="98" t="str">
        <f t="shared" si="15"/>
        <v/>
      </c>
      <c r="W29" s="96">
        <f t="shared" si="16"/>
        <v>43942</v>
      </c>
      <c r="X29" s="97">
        <f t="shared" si="31"/>
        <v>43942</v>
      </c>
      <c r="Y29" s="227">
        <f t="shared" si="17"/>
        <v>0</v>
      </c>
      <c r="Z29" s="206" t="str">
        <f t="shared" si="18"/>
        <v/>
      </c>
      <c r="AA29" s="206" t="str">
        <f>IFERROR(MATCH(X29,Tabelle1!$B$3:$B$21,0),"")</f>
        <v/>
      </c>
      <c r="AB29" s="228">
        <f t="shared" si="2"/>
        <v>0</v>
      </c>
      <c r="AC29" s="98" t="str">
        <f t="shared" si="19"/>
        <v/>
      </c>
      <c r="AD29" s="96">
        <f t="shared" si="20"/>
        <v>43972</v>
      </c>
      <c r="AE29" s="97">
        <f t="shared" si="32"/>
        <v>43972</v>
      </c>
      <c r="AF29" s="227">
        <f t="shared" si="21"/>
        <v>1</v>
      </c>
      <c r="AG29" s="227">
        <f t="shared" si="22"/>
        <v>1</v>
      </c>
      <c r="AH29" s="227">
        <f>IFERROR(MATCH(AE29,Tabelle1!$B$3:$B$21,0),"")</f>
        <v>8</v>
      </c>
      <c r="AI29" s="228">
        <f t="shared" si="23"/>
        <v>0</v>
      </c>
      <c r="AJ29" s="98" t="str">
        <f t="shared" si="24"/>
        <v/>
      </c>
      <c r="AK29" s="96">
        <f t="shared" si="25"/>
        <v>44003</v>
      </c>
      <c r="AL29" s="97">
        <f t="shared" si="33"/>
        <v>44003</v>
      </c>
      <c r="AM29" s="227">
        <f t="shared" si="26"/>
        <v>1</v>
      </c>
      <c r="AN29" s="206" t="str">
        <f t="shared" si="27"/>
        <v/>
      </c>
      <c r="AO29" s="206" t="str">
        <f>IFERROR(MATCH(AL29,Tabelle1!$B$3:$B$21,0),"")</f>
        <v/>
      </c>
      <c r="AP29" s="17">
        <f t="shared" si="28"/>
        <v>1</v>
      </c>
      <c r="AQ29" s="3"/>
      <c r="AS29" s="1"/>
    </row>
    <row r="30" spans="1:45" x14ac:dyDescent="0.25">
      <c r="A30" s="98" t="str">
        <f t="shared" si="3"/>
        <v/>
      </c>
      <c r="B30" s="96">
        <f t="shared" si="0"/>
        <v>43852</v>
      </c>
      <c r="C30" s="97">
        <f t="shared" si="4"/>
        <v>43852</v>
      </c>
      <c r="D30" s="227">
        <f t="shared" si="5"/>
        <v>0</v>
      </c>
      <c r="E30" s="206" t="str">
        <f t="shared" si="6"/>
        <v/>
      </c>
      <c r="F30" s="206" t="str">
        <f>IFERROR(MATCH(C30,Tabelle1!$B$3:$B$21,0),"")</f>
        <v/>
      </c>
      <c r="G30" s="228">
        <f t="shared" si="7"/>
        <v>0</v>
      </c>
      <c r="H30" s="98" t="str">
        <f t="shared" si="8"/>
        <v/>
      </c>
      <c r="I30" s="96">
        <f t="shared" si="9"/>
        <v>43883</v>
      </c>
      <c r="J30" s="97">
        <f t="shared" si="29"/>
        <v>43883</v>
      </c>
      <c r="K30" s="204"/>
      <c r="L30" s="206"/>
      <c r="M30" s="206"/>
      <c r="N30" s="228">
        <f t="shared" si="1"/>
        <v>1</v>
      </c>
      <c r="O30" s="98" t="str">
        <f t="shared" si="10"/>
        <v/>
      </c>
      <c r="P30" s="96">
        <f t="shared" si="11"/>
        <v>43912</v>
      </c>
      <c r="Q30" s="97">
        <f t="shared" si="30"/>
        <v>43912</v>
      </c>
      <c r="R30" s="227">
        <f t="shared" si="12"/>
        <v>1</v>
      </c>
      <c r="S30" s="206" t="str">
        <f t="shared" si="13"/>
        <v/>
      </c>
      <c r="T30" s="206" t="str">
        <f>IFERROR(MATCH(Q30,Tabelle1!$B$3:$B$21,0),"")</f>
        <v/>
      </c>
      <c r="U30" s="228">
        <f t="shared" si="14"/>
        <v>1</v>
      </c>
      <c r="V30" s="98" t="str">
        <f t="shared" si="15"/>
        <v/>
      </c>
      <c r="W30" s="96">
        <f t="shared" si="16"/>
        <v>43943</v>
      </c>
      <c r="X30" s="97">
        <f t="shared" si="31"/>
        <v>43943</v>
      </c>
      <c r="Y30" s="227">
        <f t="shared" si="17"/>
        <v>0</v>
      </c>
      <c r="Z30" s="206" t="str">
        <f t="shared" si="18"/>
        <v/>
      </c>
      <c r="AA30" s="206" t="str">
        <f>IFERROR(MATCH(X30,Tabelle1!$B$3:$B$21,0),"")</f>
        <v/>
      </c>
      <c r="AB30" s="228">
        <f t="shared" si="2"/>
        <v>0</v>
      </c>
      <c r="AC30" s="98" t="str">
        <f t="shared" si="19"/>
        <v/>
      </c>
      <c r="AD30" s="96">
        <f t="shared" si="20"/>
        <v>43973</v>
      </c>
      <c r="AE30" s="97">
        <f t="shared" si="32"/>
        <v>43973</v>
      </c>
      <c r="AF30" s="227">
        <f t="shared" si="21"/>
        <v>0</v>
      </c>
      <c r="AG30" s="206" t="str">
        <f t="shared" si="22"/>
        <v/>
      </c>
      <c r="AH30" s="206" t="str">
        <f>IFERROR(MATCH(AE30,Tabelle1!$B$3:$B$21,0),"")</f>
        <v/>
      </c>
      <c r="AI30" s="228">
        <f t="shared" si="23"/>
        <v>0</v>
      </c>
      <c r="AJ30" s="98">
        <f t="shared" si="24"/>
        <v>26</v>
      </c>
      <c r="AK30" s="96">
        <f t="shared" si="25"/>
        <v>44004</v>
      </c>
      <c r="AL30" s="97">
        <f t="shared" si="33"/>
        <v>44004</v>
      </c>
      <c r="AM30" s="227">
        <f t="shared" si="26"/>
        <v>0</v>
      </c>
      <c r="AN30" s="206" t="str">
        <f t="shared" si="27"/>
        <v/>
      </c>
      <c r="AO30" s="206" t="str">
        <f>IFERROR(MATCH(AL30,Tabelle1!$B$3:$B$21,0),"")</f>
        <v/>
      </c>
      <c r="AP30" s="17">
        <f t="shared" si="28"/>
        <v>0</v>
      </c>
      <c r="AQ30" s="3"/>
      <c r="AS30" s="1"/>
    </row>
    <row r="31" spans="1:45" x14ac:dyDescent="0.25">
      <c r="A31" s="98" t="str">
        <f t="shared" si="3"/>
        <v/>
      </c>
      <c r="B31" s="96">
        <f t="shared" si="0"/>
        <v>43853</v>
      </c>
      <c r="C31" s="97">
        <f t="shared" si="4"/>
        <v>43853</v>
      </c>
      <c r="D31" s="227">
        <f t="shared" si="5"/>
        <v>0</v>
      </c>
      <c r="E31" s="206" t="str">
        <f t="shared" si="6"/>
        <v/>
      </c>
      <c r="F31" s="206" t="str">
        <f>IFERROR(MATCH(C31,Tabelle1!$B$3:$B$21,0),"")</f>
        <v/>
      </c>
      <c r="G31" s="228">
        <f t="shared" si="7"/>
        <v>0</v>
      </c>
      <c r="H31" s="98" t="str">
        <f t="shared" si="8"/>
        <v/>
      </c>
      <c r="I31" s="96">
        <f t="shared" si="9"/>
        <v>43884</v>
      </c>
      <c r="J31" s="97">
        <f t="shared" si="29"/>
        <v>43884</v>
      </c>
      <c r="K31" s="204"/>
      <c r="L31" s="206"/>
      <c r="M31" s="206"/>
      <c r="N31" s="228">
        <f t="shared" si="1"/>
        <v>1</v>
      </c>
      <c r="O31" s="98">
        <f t="shared" si="10"/>
        <v>13</v>
      </c>
      <c r="P31" s="96">
        <f t="shared" si="11"/>
        <v>43913</v>
      </c>
      <c r="Q31" s="97">
        <f t="shared" si="30"/>
        <v>43913</v>
      </c>
      <c r="R31" s="227">
        <f t="shared" si="12"/>
        <v>0</v>
      </c>
      <c r="S31" s="206" t="str">
        <f t="shared" si="13"/>
        <v/>
      </c>
      <c r="T31" s="206" t="str">
        <f>IFERROR(MATCH(Q31,Tabelle1!$B$3:$B$21,0),"")</f>
        <v/>
      </c>
      <c r="U31" s="228">
        <f t="shared" si="14"/>
        <v>0</v>
      </c>
      <c r="V31" s="98" t="str">
        <f t="shared" si="15"/>
        <v/>
      </c>
      <c r="W31" s="96">
        <f t="shared" si="16"/>
        <v>43944</v>
      </c>
      <c r="X31" s="97">
        <f t="shared" si="31"/>
        <v>43944</v>
      </c>
      <c r="Y31" s="227">
        <f t="shared" si="17"/>
        <v>0</v>
      </c>
      <c r="Z31" s="206" t="str">
        <f t="shared" si="18"/>
        <v/>
      </c>
      <c r="AA31" s="206" t="str">
        <f>IFERROR(MATCH(X31,Tabelle1!$B$3:$B$21,0),"")</f>
        <v/>
      </c>
      <c r="AB31" s="228">
        <f t="shared" si="2"/>
        <v>0</v>
      </c>
      <c r="AC31" s="98" t="str">
        <f t="shared" si="19"/>
        <v/>
      </c>
      <c r="AD31" s="96">
        <f t="shared" si="20"/>
        <v>43974</v>
      </c>
      <c r="AE31" s="97">
        <f t="shared" si="32"/>
        <v>43974</v>
      </c>
      <c r="AF31" s="227">
        <f t="shared" si="21"/>
        <v>1</v>
      </c>
      <c r="AG31" s="206" t="str">
        <f t="shared" si="22"/>
        <v/>
      </c>
      <c r="AH31" s="206" t="str">
        <f>IFERROR(MATCH(AE31,Tabelle1!$B$3:$B$21,0),"")</f>
        <v/>
      </c>
      <c r="AI31" s="228">
        <f t="shared" si="23"/>
        <v>1</v>
      </c>
      <c r="AJ31" s="98" t="str">
        <f t="shared" si="24"/>
        <v/>
      </c>
      <c r="AK31" s="96">
        <f t="shared" si="25"/>
        <v>44005</v>
      </c>
      <c r="AL31" s="97">
        <f t="shared" si="33"/>
        <v>44005</v>
      </c>
      <c r="AM31" s="227">
        <f t="shared" si="26"/>
        <v>0</v>
      </c>
      <c r="AN31" s="206" t="str">
        <f t="shared" si="27"/>
        <v/>
      </c>
      <c r="AO31" s="206" t="str">
        <f>IFERROR(MATCH(AL31,Tabelle1!$B$3:$B$21,0),"")</f>
        <v/>
      </c>
      <c r="AP31" s="17">
        <f t="shared" si="28"/>
        <v>0</v>
      </c>
      <c r="AQ31" s="3"/>
      <c r="AS31" s="1"/>
    </row>
    <row r="32" spans="1:45" x14ac:dyDescent="0.25">
      <c r="A32" s="98" t="str">
        <f t="shared" si="3"/>
        <v/>
      </c>
      <c r="B32" s="96">
        <f t="shared" si="0"/>
        <v>43854</v>
      </c>
      <c r="C32" s="97">
        <f t="shared" si="4"/>
        <v>43854</v>
      </c>
      <c r="D32" s="227">
        <f t="shared" si="5"/>
        <v>0</v>
      </c>
      <c r="E32" s="206" t="str">
        <f t="shared" si="6"/>
        <v/>
      </c>
      <c r="F32" s="206" t="str">
        <f>IFERROR(MATCH(C32,Tabelle1!$B$3:$B$21,0),"")</f>
        <v/>
      </c>
      <c r="G32" s="228">
        <f t="shared" si="7"/>
        <v>0</v>
      </c>
      <c r="H32" s="98">
        <f t="shared" si="8"/>
        <v>9</v>
      </c>
      <c r="I32" s="96">
        <f t="shared" si="9"/>
        <v>43885</v>
      </c>
      <c r="J32" s="97">
        <f t="shared" si="29"/>
        <v>43885</v>
      </c>
      <c r="K32" s="204"/>
      <c r="L32" s="206"/>
      <c r="M32" s="206"/>
      <c r="N32" s="228">
        <f t="shared" si="1"/>
        <v>0</v>
      </c>
      <c r="O32" s="98" t="str">
        <f t="shared" si="10"/>
        <v/>
      </c>
      <c r="P32" s="96">
        <f t="shared" si="11"/>
        <v>43914</v>
      </c>
      <c r="Q32" s="97">
        <f t="shared" si="30"/>
        <v>43914</v>
      </c>
      <c r="R32" s="227">
        <f t="shared" si="12"/>
        <v>0</v>
      </c>
      <c r="S32" s="206" t="str">
        <f t="shared" si="13"/>
        <v/>
      </c>
      <c r="T32" s="206" t="str">
        <f>IFERROR(MATCH(Q32,Tabelle1!$B$3:$B$21,0),"")</f>
        <v/>
      </c>
      <c r="U32" s="228">
        <f t="shared" si="14"/>
        <v>0</v>
      </c>
      <c r="V32" s="98" t="str">
        <f t="shared" si="15"/>
        <v/>
      </c>
      <c r="W32" s="96">
        <f t="shared" si="16"/>
        <v>43945</v>
      </c>
      <c r="X32" s="97">
        <f t="shared" si="31"/>
        <v>43945</v>
      </c>
      <c r="Y32" s="227">
        <f t="shared" si="17"/>
        <v>0</v>
      </c>
      <c r="Z32" s="206" t="str">
        <f t="shared" si="18"/>
        <v/>
      </c>
      <c r="AA32" s="206" t="str">
        <f>IFERROR(MATCH(X32,Tabelle1!$B$3:$B$21,0),"")</f>
        <v/>
      </c>
      <c r="AB32" s="228">
        <f t="shared" si="2"/>
        <v>0</v>
      </c>
      <c r="AC32" s="98" t="str">
        <f t="shared" si="19"/>
        <v/>
      </c>
      <c r="AD32" s="96">
        <f t="shared" si="20"/>
        <v>43975</v>
      </c>
      <c r="AE32" s="97">
        <f t="shared" si="32"/>
        <v>43975</v>
      </c>
      <c r="AF32" s="227">
        <f t="shared" si="21"/>
        <v>1</v>
      </c>
      <c r="AG32" s="206" t="str">
        <f t="shared" si="22"/>
        <v/>
      </c>
      <c r="AH32" s="206" t="str">
        <f>IFERROR(MATCH(AE32,Tabelle1!$B$3:$B$21,0),"")</f>
        <v/>
      </c>
      <c r="AI32" s="228">
        <f t="shared" si="23"/>
        <v>1</v>
      </c>
      <c r="AJ32" s="98" t="str">
        <f t="shared" si="24"/>
        <v/>
      </c>
      <c r="AK32" s="96">
        <f t="shared" si="25"/>
        <v>44006</v>
      </c>
      <c r="AL32" s="97">
        <f t="shared" si="33"/>
        <v>44006</v>
      </c>
      <c r="AM32" s="227">
        <f t="shared" si="26"/>
        <v>0</v>
      </c>
      <c r="AN32" s="206" t="str">
        <f t="shared" si="27"/>
        <v/>
      </c>
      <c r="AO32" s="206" t="str">
        <f>IFERROR(MATCH(AL32,Tabelle1!$B$3:$B$21,0),"")</f>
        <v/>
      </c>
      <c r="AP32" s="17">
        <f t="shared" si="28"/>
        <v>0</v>
      </c>
      <c r="AQ32" s="3"/>
    </row>
    <row r="33" spans="1:44" x14ac:dyDescent="0.25">
      <c r="A33" s="98" t="str">
        <f t="shared" si="3"/>
        <v/>
      </c>
      <c r="B33" s="96">
        <f t="shared" si="0"/>
        <v>43855</v>
      </c>
      <c r="C33" s="97">
        <f t="shared" si="4"/>
        <v>43855</v>
      </c>
      <c r="D33" s="227">
        <f t="shared" si="5"/>
        <v>1</v>
      </c>
      <c r="E33" s="206" t="str">
        <f t="shared" si="6"/>
        <v/>
      </c>
      <c r="F33" s="206" t="str">
        <f>IFERROR(MATCH(C33,Tabelle1!$B$3:$B$21,0),"")</f>
        <v/>
      </c>
      <c r="G33" s="228">
        <f t="shared" si="7"/>
        <v>1</v>
      </c>
      <c r="H33" s="98" t="str">
        <f t="shared" si="8"/>
        <v/>
      </c>
      <c r="I33" s="96">
        <f t="shared" si="9"/>
        <v>43886</v>
      </c>
      <c r="J33" s="97">
        <f t="shared" si="29"/>
        <v>43886</v>
      </c>
      <c r="K33" s="204"/>
      <c r="L33" s="206"/>
      <c r="M33" s="206"/>
      <c r="N33" s="228">
        <f t="shared" si="1"/>
        <v>0</v>
      </c>
      <c r="O33" s="98" t="str">
        <f t="shared" si="10"/>
        <v/>
      </c>
      <c r="P33" s="96">
        <f t="shared" si="11"/>
        <v>43915</v>
      </c>
      <c r="Q33" s="97">
        <f t="shared" si="30"/>
        <v>43915</v>
      </c>
      <c r="R33" s="227">
        <f t="shared" si="12"/>
        <v>0</v>
      </c>
      <c r="S33" s="206" t="str">
        <f t="shared" si="13"/>
        <v/>
      </c>
      <c r="T33" s="206" t="str">
        <f>IFERROR(MATCH(Q33,Tabelle1!$B$3:$B$21,0),"")</f>
        <v/>
      </c>
      <c r="U33" s="228">
        <f t="shared" si="14"/>
        <v>0</v>
      </c>
      <c r="V33" s="98" t="str">
        <f t="shared" si="15"/>
        <v/>
      </c>
      <c r="W33" s="96">
        <f t="shared" si="16"/>
        <v>43946</v>
      </c>
      <c r="X33" s="97">
        <f t="shared" si="31"/>
        <v>43946</v>
      </c>
      <c r="Y33" s="227">
        <f t="shared" si="17"/>
        <v>1</v>
      </c>
      <c r="Z33" s="206" t="str">
        <f t="shared" si="18"/>
        <v/>
      </c>
      <c r="AA33" s="206" t="str">
        <f>IFERROR(MATCH(X33,Tabelle1!$B$3:$B$21,0),"")</f>
        <v/>
      </c>
      <c r="AB33" s="228">
        <f t="shared" si="2"/>
        <v>1</v>
      </c>
      <c r="AC33" s="98">
        <f t="shared" si="19"/>
        <v>22</v>
      </c>
      <c r="AD33" s="96">
        <f t="shared" si="20"/>
        <v>43976</v>
      </c>
      <c r="AE33" s="97">
        <f t="shared" si="32"/>
        <v>43976</v>
      </c>
      <c r="AF33" s="227">
        <f t="shared" si="21"/>
        <v>0</v>
      </c>
      <c r="AG33" s="206" t="str">
        <f t="shared" si="22"/>
        <v/>
      </c>
      <c r="AH33" s="206" t="str">
        <f>IFERROR(MATCH(AE33,Tabelle1!$B$3:$B$21,0),"")</f>
        <v/>
      </c>
      <c r="AI33" s="228">
        <f t="shared" si="23"/>
        <v>0</v>
      </c>
      <c r="AJ33" s="98" t="str">
        <f t="shared" si="24"/>
        <v/>
      </c>
      <c r="AK33" s="96">
        <f t="shared" si="25"/>
        <v>44007</v>
      </c>
      <c r="AL33" s="97">
        <f t="shared" si="33"/>
        <v>44007</v>
      </c>
      <c r="AM33" s="227">
        <f t="shared" si="26"/>
        <v>0</v>
      </c>
      <c r="AN33" s="206" t="str">
        <f t="shared" si="27"/>
        <v/>
      </c>
      <c r="AO33" s="206" t="str">
        <f>IFERROR(MATCH(AL33,Tabelle1!$B$3:$B$21,0),"")</f>
        <v/>
      </c>
      <c r="AP33" s="17">
        <f t="shared" si="28"/>
        <v>0</v>
      </c>
      <c r="AQ33" s="3"/>
    </row>
    <row r="34" spans="1:44" x14ac:dyDescent="0.25">
      <c r="A34" s="98" t="str">
        <f t="shared" si="3"/>
        <v/>
      </c>
      <c r="B34" s="96">
        <f t="shared" si="0"/>
        <v>43856</v>
      </c>
      <c r="C34" s="97">
        <f t="shared" si="4"/>
        <v>43856</v>
      </c>
      <c r="D34" s="227">
        <f t="shared" si="5"/>
        <v>1</v>
      </c>
      <c r="E34" s="206" t="str">
        <f t="shared" si="6"/>
        <v/>
      </c>
      <c r="F34" s="206" t="str">
        <f>IFERROR(MATCH(C34,Tabelle1!$B$3:$B$21,0),"")</f>
        <v/>
      </c>
      <c r="G34" s="228">
        <f t="shared" si="7"/>
        <v>1</v>
      </c>
      <c r="H34" s="98" t="str">
        <f t="shared" si="8"/>
        <v/>
      </c>
      <c r="I34" s="96">
        <f t="shared" si="9"/>
        <v>43887</v>
      </c>
      <c r="J34" s="97">
        <f t="shared" si="29"/>
        <v>43887</v>
      </c>
      <c r="K34" s="204"/>
      <c r="L34" s="206"/>
      <c r="M34" s="206"/>
      <c r="N34" s="228">
        <f t="shared" si="1"/>
        <v>0</v>
      </c>
      <c r="O34" s="98" t="str">
        <f t="shared" si="10"/>
        <v/>
      </c>
      <c r="P34" s="96">
        <f t="shared" si="11"/>
        <v>43916</v>
      </c>
      <c r="Q34" s="97">
        <f t="shared" si="30"/>
        <v>43916</v>
      </c>
      <c r="R34" s="227">
        <f t="shared" si="12"/>
        <v>0</v>
      </c>
      <c r="S34" s="206" t="str">
        <f t="shared" si="13"/>
        <v/>
      </c>
      <c r="T34" s="206" t="str">
        <f>IFERROR(MATCH(Q34,Tabelle1!$B$3:$B$21,0),"")</f>
        <v/>
      </c>
      <c r="U34" s="228">
        <f t="shared" si="14"/>
        <v>0</v>
      </c>
      <c r="V34" s="98" t="str">
        <f t="shared" si="15"/>
        <v/>
      </c>
      <c r="W34" s="96">
        <f t="shared" si="16"/>
        <v>43947</v>
      </c>
      <c r="X34" s="97">
        <f t="shared" si="31"/>
        <v>43947</v>
      </c>
      <c r="Y34" s="227">
        <f t="shared" si="17"/>
        <v>1</v>
      </c>
      <c r="Z34" s="206" t="str">
        <f t="shared" si="18"/>
        <v/>
      </c>
      <c r="AA34" s="206" t="str">
        <f>IFERROR(MATCH(X34,Tabelle1!$B$3:$B$21,0),"")</f>
        <v/>
      </c>
      <c r="AB34" s="228">
        <f t="shared" si="2"/>
        <v>1</v>
      </c>
      <c r="AC34" s="98" t="str">
        <f t="shared" si="19"/>
        <v/>
      </c>
      <c r="AD34" s="96">
        <f t="shared" si="20"/>
        <v>43977</v>
      </c>
      <c r="AE34" s="97">
        <f t="shared" si="32"/>
        <v>43977</v>
      </c>
      <c r="AF34" s="227">
        <f t="shared" si="21"/>
        <v>0</v>
      </c>
      <c r="AG34" s="206" t="str">
        <f t="shared" si="22"/>
        <v/>
      </c>
      <c r="AH34" s="206" t="str">
        <f>IFERROR(MATCH(AE34,Tabelle1!$B$3:$B$21,0),"")</f>
        <v/>
      </c>
      <c r="AI34" s="228">
        <f t="shared" si="23"/>
        <v>0</v>
      </c>
      <c r="AJ34" s="98" t="str">
        <f t="shared" si="24"/>
        <v/>
      </c>
      <c r="AK34" s="96">
        <f t="shared" si="25"/>
        <v>44008</v>
      </c>
      <c r="AL34" s="97">
        <f t="shared" si="33"/>
        <v>44008</v>
      </c>
      <c r="AM34" s="227">
        <f t="shared" si="26"/>
        <v>0</v>
      </c>
      <c r="AN34" s="206" t="str">
        <f t="shared" si="27"/>
        <v/>
      </c>
      <c r="AO34" s="206" t="str">
        <f>IFERROR(MATCH(AL34,Tabelle1!$B$3:$B$21,0),"")</f>
        <v/>
      </c>
      <c r="AP34" s="17">
        <f t="shared" si="28"/>
        <v>0</v>
      </c>
      <c r="AQ34" s="3"/>
    </row>
    <row r="35" spans="1:44" x14ac:dyDescent="0.25">
      <c r="A35" s="98">
        <f t="shared" si="3"/>
        <v>5</v>
      </c>
      <c r="B35" s="96">
        <f t="shared" si="0"/>
        <v>43857</v>
      </c>
      <c r="C35" s="97">
        <f t="shared" si="4"/>
        <v>43857</v>
      </c>
      <c r="D35" s="227">
        <f t="shared" si="5"/>
        <v>0</v>
      </c>
      <c r="E35" s="206" t="str">
        <f t="shared" si="6"/>
        <v/>
      </c>
      <c r="F35" s="206" t="str">
        <f>IFERROR(MATCH(C35,Tabelle1!$B$3:$B$21,0),"")</f>
        <v/>
      </c>
      <c r="G35" s="228">
        <f t="shared" si="7"/>
        <v>0</v>
      </c>
      <c r="H35" s="98" t="str">
        <f t="shared" si="8"/>
        <v/>
      </c>
      <c r="I35" s="96">
        <f t="shared" si="9"/>
        <v>43888</v>
      </c>
      <c r="J35" s="97">
        <f t="shared" si="29"/>
        <v>43888</v>
      </c>
      <c r="K35" s="204"/>
      <c r="L35" s="206"/>
      <c r="M35" s="206"/>
      <c r="N35" s="228">
        <f t="shared" si="1"/>
        <v>0</v>
      </c>
      <c r="O35" s="98" t="str">
        <f t="shared" si="10"/>
        <v/>
      </c>
      <c r="P35" s="96">
        <f t="shared" si="11"/>
        <v>43917</v>
      </c>
      <c r="Q35" s="97">
        <f t="shared" si="30"/>
        <v>43917</v>
      </c>
      <c r="R35" s="227">
        <f t="shared" si="12"/>
        <v>0</v>
      </c>
      <c r="S35" s="206" t="str">
        <f t="shared" si="13"/>
        <v/>
      </c>
      <c r="T35" s="206" t="str">
        <f>IFERROR(MATCH(Q35,Tabelle1!$B$3:$B$21,0),"")</f>
        <v/>
      </c>
      <c r="U35" s="228">
        <f t="shared" si="14"/>
        <v>0</v>
      </c>
      <c r="V35" s="98">
        <f t="shared" si="15"/>
        <v>18</v>
      </c>
      <c r="W35" s="96">
        <f t="shared" si="16"/>
        <v>43948</v>
      </c>
      <c r="X35" s="97">
        <f t="shared" si="31"/>
        <v>43948</v>
      </c>
      <c r="Y35" s="227">
        <f t="shared" si="17"/>
        <v>0</v>
      </c>
      <c r="Z35" s="206" t="str">
        <f t="shared" si="18"/>
        <v/>
      </c>
      <c r="AA35" s="206" t="str">
        <f>IFERROR(MATCH(X35,Tabelle1!$B$3:$B$21,0),"")</f>
        <v/>
      </c>
      <c r="AB35" s="228">
        <f t="shared" si="2"/>
        <v>0</v>
      </c>
      <c r="AC35" s="98" t="str">
        <f t="shared" si="19"/>
        <v/>
      </c>
      <c r="AD35" s="96">
        <f t="shared" si="20"/>
        <v>43978</v>
      </c>
      <c r="AE35" s="97">
        <f t="shared" si="32"/>
        <v>43978</v>
      </c>
      <c r="AF35" s="227">
        <f t="shared" si="21"/>
        <v>0</v>
      </c>
      <c r="AG35" s="206" t="str">
        <f t="shared" si="22"/>
        <v/>
      </c>
      <c r="AH35" s="206" t="str">
        <f>IFERROR(MATCH(AE35,Tabelle1!$B$3:$B$21,0),"")</f>
        <v/>
      </c>
      <c r="AI35" s="228">
        <f t="shared" si="23"/>
        <v>0</v>
      </c>
      <c r="AJ35" s="98" t="str">
        <f t="shared" si="24"/>
        <v/>
      </c>
      <c r="AK35" s="96">
        <f t="shared" si="25"/>
        <v>44009</v>
      </c>
      <c r="AL35" s="97">
        <f t="shared" si="33"/>
        <v>44009</v>
      </c>
      <c r="AM35" s="227">
        <f t="shared" si="26"/>
        <v>1</v>
      </c>
      <c r="AN35" s="206" t="str">
        <f t="shared" si="27"/>
        <v/>
      </c>
      <c r="AO35" s="206" t="str">
        <f>IFERROR(MATCH(AL35,Tabelle1!$B$3:$B$21,0),"")</f>
        <v/>
      </c>
      <c r="AP35" s="17">
        <f t="shared" si="28"/>
        <v>1</v>
      </c>
      <c r="AQ35" s="3"/>
    </row>
    <row r="36" spans="1:44" x14ac:dyDescent="0.25">
      <c r="A36" s="98" t="str">
        <f t="shared" si="3"/>
        <v/>
      </c>
      <c r="B36" s="96">
        <f t="shared" si="0"/>
        <v>43858</v>
      </c>
      <c r="C36" s="97">
        <f t="shared" si="4"/>
        <v>43858</v>
      </c>
      <c r="D36" s="227">
        <f t="shared" si="5"/>
        <v>0</v>
      </c>
      <c r="E36" s="206" t="str">
        <f t="shared" si="6"/>
        <v/>
      </c>
      <c r="F36" s="206" t="str">
        <f>IFERROR(MATCH(C36,Tabelle1!$B$3:$B$21,0),"")</f>
        <v/>
      </c>
      <c r="G36" s="228">
        <f t="shared" si="7"/>
        <v>0</v>
      </c>
      <c r="H36" s="98" t="str">
        <f t="shared" si="8"/>
        <v/>
      </c>
      <c r="I36" s="96">
        <f t="shared" si="9"/>
        <v>43889</v>
      </c>
      <c r="J36" s="97">
        <f t="shared" si="29"/>
        <v>43889</v>
      </c>
      <c r="K36" s="204"/>
      <c r="L36" s="206"/>
      <c r="M36" s="206"/>
      <c r="N36" s="228">
        <f t="shared" si="1"/>
        <v>0</v>
      </c>
      <c r="O36" s="98" t="str">
        <f t="shared" si="10"/>
        <v/>
      </c>
      <c r="P36" s="96">
        <f t="shared" si="11"/>
        <v>43918</v>
      </c>
      <c r="Q36" s="97">
        <f t="shared" si="30"/>
        <v>43918</v>
      </c>
      <c r="R36" s="227">
        <f t="shared" si="12"/>
        <v>1</v>
      </c>
      <c r="S36" s="206" t="str">
        <f t="shared" si="13"/>
        <v/>
      </c>
      <c r="T36" s="206" t="str">
        <f>IFERROR(MATCH(Q36,Tabelle1!$B$3:$B$21,0),"")</f>
        <v/>
      </c>
      <c r="U36" s="228">
        <f t="shared" si="14"/>
        <v>1</v>
      </c>
      <c r="V36" s="98" t="str">
        <f t="shared" si="15"/>
        <v/>
      </c>
      <c r="W36" s="96">
        <f t="shared" si="16"/>
        <v>43949</v>
      </c>
      <c r="X36" s="97">
        <f t="shared" si="31"/>
        <v>43949</v>
      </c>
      <c r="Y36" s="227">
        <f t="shared" si="17"/>
        <v>0</v>
      </c>
      <c r="Z36" s="206" t="str">
        <f t="shared" si="18"/>
        <v/>
      </c>
      <c r="AA36" s="206" t="str">
        <f>IFERROR(MATCH(X36,Tabelle1!$B$3:$B$21,0),"")</f>
        <v/>
      </c>
      <c r="AB36" s="228">
        <f t="shared" si="2"/>
        <v>0</v>
      </c>
      <c r="AC36" s="98" t="str">
        <f t="shared" si="19"/>
        <v/>
      </c>
      <c r="AD36" s="96">
        <f t="shared" si="20"/>
        <v>43979</v>
      </c>
      <c r="AE36" s="97">
        <f t="shared" si="32"/>
        <v>43979</v>
      </c>
      <c r="AF36" s="227">
        <f t="shared" si="21"/>
        <v>0</v>
      </c>
      <c r="AG36" s="206" t="str">
        <f t="shared" si="22"/>
        <v/>
      </c>
      <c r="AH36" s="206" t="str">
        <f>IFERROR(MATCH(AE36,Tabelle1!$B$3:$B$21,0),"")</f>
        <v/>
      </c>
      <c r="AI36" s="228">
        <f t="shared" si="23"/>
        <v>0</v>
      </c>
      <c r="AJ36" s="98" t="str">
        <f t="shared" si="24"/>
        <v/>
      </c>
      <c r="AK36" s="96">
        <f t="shared" si="25"/>
        <v>44010</v>
      </c>
      <c r="AL36" s="97">
        <f t="shared" si="33"/>
        <v>44010</v>
      </c>
      <c r="AM36" s="227">
        <f t="shared" si="26"/>
        <v>1</v>
      </c>
      <c r="AN36" s="206" t="str">
        <f t="shared" si="27"/>
        <v/>
      </c>
      <c r="AO36" s="206" t="str">
        <f>IFERROR(MATCH(AL36,Tabelle1!$B$3:$B$21,0),"")</f>
        <v/>
      </c>
      <c r="AP36" s="17">
        <f t="shared" si="28"/>
        <v>1</v>
      </c>
      <c r="AQ36" s="3"/>
    </row>
    <row r="37" spans="1:44" x14ac:dyDescent="0.25">
      <c r="A37" s="98" t="str">
        <f t="shared" si="3"/>
        <v/>
      </c>
      <c r="B37" s="96">
        <f t="shared" si="0"/>
        <v>43859</v>
      </c>
      <c r="C37" s="97">
        <f t="shared" si="4"/>
        <v>43859</v>
      </c>
      <c r="D37" s="227">
        <f t="shared" si="5"/>
        <v>0</v>
      </c>
      <c r="E37" s="206" t="str">
        <f t="shared" si="6"/>
        <v/>
      </c>
      <c r="F37" s="206" t="str">
        <f>IFERROR(MATCH(C37,Tabelle1!$B$3:$B$21,0),"")</f>
        <v/>
      </c>
      <c r="G37" s="228">
        <f t="shared" si="7"/>
        <v>0</v>
      </c>
      <c r="H37" s="98" t="str">
        <f t="shared" si="8"/>
        <v/>
      </c>
      <c r="I37" s="96">
        <f t="shared" si="9"/>
        <v>43890</v>
      </c>
      <c r="J37" s="97">
        <f>IFERROR(IF(MONTH(J36+1)=MONTH(J36),J36+1,""),"")</f>
        <v>43890</v>
      </c>
      <c r="K37" s="204"/>
      <c r="L37" s="206"/>
      <c r="M37" s="206"/>
      <c r="N37" s="228">
        <f>IFERROR(IF(WEEKDAY(J37,2)&gt;5,1,0),"")</f>
        <v>1</v>
      </c>
      <c r="O37" s="98" t="str">
        <f t="shared" si="10"/>
        <v/>
      </c>
      <c r="P37" s="96">
        <f t="shared" si="11"/>
        <v>43919</v>
      </c>
      <c r="Q37" s="97">
        <f t="shared" si="30"/>
        <v>43919</v>
      </c>
      <c r="R37" s="227">
        <f t="shared" si="12"/>
        <v>1</v>
      </c>
      <c r="S37" s="206" t="str">
        <f t="shared" si="13"/>
        <v/>
      </c>
      <c r="T37" s="206" t="str">
        <f>IFERROR(MATCH(Q37,Tabelle1!$B$3:$B$21,0),"")</f>
        <v/>
      </c>
      <c r="U37" s="228">
        <f t="shared" si="14"/>
        <v>1</v>
      </c>
      <c r="V37" s="98" t="str">
        <f t="shared" si="15"/>
        <v/>
      </c>
      <c r="W37" s="96">
        <f t="shared" si="16"/>
        <v>43950</v>
      </c>
      <c r="X37" s="97">
        <f t="shared" si="31"/>
        <v>43950</v>
      </c>
      <c r="Y37" s="227">
        <f t="shared" si="17"/>
        <v>0</v>
      </c>
      <c r="Z37" s="206" t="str">
        <f t="shared" si="18"/>
        <v/>
      </c>
      <c r="AA37" s="206" t="str">
        <f>IFERROR(MATCH(X37,Tabelle1!$B$3:$B$21,0),"")</f>
        <v/>
      </c>
      <c r="AB37" s="228">
        <f t="shared" si="2"/>
        <v>0</v>
      </c>
      <c r="AC37" s="98" t="str">
        <f t="shared" si="19"/>
        <v/>
      </c>
      <c r="AD37" s="96">
        <f t="shared" si="20"/>
        <v>43980</v>
      </c>
      <c r="AE37" s="97">
        <f t="shared" si="32"/>
        <v>43980</v>
      </c>
      <c r="AF37" s="227">
        <f t="shared" si="21"/>
        <v>0</v>
      </c>
      <c r="AG37" s="206" t="str">
        <f t="shared" si="22"/>
        <v/>
      </c>
      <c r="AH37" s="206" t="str">
        <f>IFERROR(MATCH(AE37,Tabelle1!$B$3:$B$21,0),"")</f>
        <v/>
      </c>
      <c r="AI37" s="228">
        <f t="shared" si="23"/>
        <v>0</v>
      </c>
      <c r="AJ37" s="98">
        <f t="shared" si="24"/>
        <v>27</v>
      </c>
      <c r="AK37" s="96">
        <f t="shared" si="25"/>
        <v>44011</v>
      </c>
      <c r="AL37" s="97">
        <f t="shared" si="33"/>
        <v>44011</v>
      </c>
      <c r="AM37" s="227">
        <f t="shared" si="26"/>
        <v>0</v>
      </c>
      <c r="AN37" s="206" t="str">
        <f t="shared" si="27"/>
        <v/>
      </c>
      <c r="AO37" s="206" t="str">
        <f>IFERROR(MATCH(AL37,Tabelle1!$B$3:$B$21,0),"")</f>
        <v/>
      </c>
      <c r="AP37" s="17">
        <f t="shared" si="28"/>
        <v>0</v>
      </c>
      <c r="AQ37" s="3"/>
    </row>
    <row r="38" spans="1:44" x14ac:dyDescent="0.25">
      <c r="A38" s="98" t="str">
        <f t="shared" si="3"/>
        <v/>
      </c>
      <c r="B38" s="96">
        <f t="shared" si="0"/>
        <v>43860</v>
      </c>
      <c r="C38" s="97">
        <f t="shared" si="4"/>
        <v>43860</v>
      </c>
      <c r="D38" s="227">
        <f t="shared" si="5"/>
        <v>0</v>
      </c>
      <c r="E38" s="206" t="str">
        <f t="shared" si="6"/>
        <v/>
      </c>
      <c r="F38" s="206" t="str">
        <f>IFERROR(MATCH(C38,Tabelle1!$B$3:$B$21,0),"")</f>
        <v/>
      </c>
      <c r="G38" s="228">
        <f t="shared" si="7"/>
        <v>0</v>
      </c>
      <c r="H38" s="98" t="str">
        <f t="shared" si="8"/>
        <v/>
      </c>
      <c r="I38" s="96" t="str">
        <f t="shared" si="9"/>
        <v/>
      </c>
      <c r="J38" s="97" t="str">
        <f>IFERROR(IF(MONTH(J37+1)=MONTH(J37),J37+1,""),"")</f>
        <v/>
      </c>
      <c r="K38" s="204"/>
      <c r="L38" s="206"/>
      <c r="M38" s="206"/>
      <c r="N38" s="211"/>
      <c r="O38" s="98">
        <f t="shared" si="10"/>
        <v>14</v>
      </c>
      <c r="P38" s="96">
        <f t="shared" si="11"/>
        <v>43920</v>
      </c>
      <c r="Q38" s="97">
        <f t="shared" si="30"/>
        <v>43920</v>
      </c>
      <c r="R38" s="227">
        <f t="shared" si="12"/>
        <v>0</v>
      </c>
      <c r="S38" s="206" t="str">
        <f t="shared" si="13"/>
        <v/>
      </c>
      <c r="T38" s="206" t="str">
        <f>IFERROR(MATCH(Q38,Tabelle1!$B$3:$B$21,0),"")</f>
        <v/>
      </c>
      <c r="U38" s="228">
        <f t="shared" si="14"/>
        <v>0</v>
      </c>
      <c r="V38" s="98" t="str">
        <f t="shared" si="15"/>
        <v/>
      </c>
      <c r="W38" s="96">
        <f t="shared" si="16"/>
        <v>43951</v>
      </c>
      <c r="X38" s="97">
        <f t="shared" si="31"/>
        <v>43951</v>
      </c>
      <c r="Y38" s="227">
        <f t="shared" si="17"/>
        <v>0</v>
      </c>
      <c r="Z38" s="206" t="str">
        <f t="shared" si="18"/>
        <v/>
      </c>
      <c r="AA38" s="206" t="str">
        <f>IFERROR(MATCH(X38,Tabelle1!$B$3:$B$21,0),"")</f>
        <v/>
      </c>
      <c r="AB38" s="228">
        <f t="shared" si="2"/>
        <v>0</v>
      </c>
      <c r="AC38" s="98" t="str">
        <f t="shared" si="19"/>
        <v/>
      </c>
      <c r="AD38" s="96">
        <f t="shared" si="20"/>
        <v>43981</v>
      </c>
      <c r="AE38" s="97">
        <f t="shared" si="32"/>
        <v>43981</v>
      </c>
      <c r="AF38" s="227">
        <f t="shared" si="21"/>
        <v>1</v>
      </c>
      <c r="AG38" s="206" t="str">
        <f t="shared" si="22"/>
        <v/>
      </c>
      <c r="AH38" s="206" t="str">
        <f>IFERROR(MATCH(AE38,Tabelle1!$B$3:$B$21,0),"")</f>
        <v/>
      </c>
      <c r="AI38" s="228">
        <f t="shared" si="23"/>
        <v>1</v>
      </c>
      <c r="AJ38" s="98" t="str">
        <f t="shared" si="24"/>
        <v/>
      </c>
      <c r="AK38" s="96">
        <f t="shared" si="25"/>
        <v>44012</v>
      </c>
      <c r="AL38" s="97">
        <f t="shared" si="33"/>
        <v>44012</v>
      </c>
      <c r="AM38" s="227">
        <f t="shared" si="26"/>
        <v>0</v>
      </c>
      <c r="AN38" s="206" t="str">
        <f t="shared" si="27"/>
        <v/>
      </c>
      <c r="AO38" s="206" t="str">
        <f>IFERROR(MATCH(AL38,Tabelle1!$B$3:$B$21,0),"")</f>
        <v/>
      </c>
      <c r="AP38" s="17">
        <f t="shared" si="28"/>
        <v>0</v>
      </c>
      <c r="AQ38" s="3"/>
    </row>
    <row r="39" spans="1:44" x14ac:dyDescent="0.25">
      <c r="A39" s="98" t="str">
        <f t="shared" si="3"/>
        <v/>
      </c>
      <c r="B39" s="96">
        <f t="shared" si="0"/>
        <v>43861</v>
      </c>
      <c r="C39" s="97">
        <f t="shared" si="4"/>
        <v>43861</v>
      </c>
      <c r="D39" s="227">
        <f t="shared" si="5"/>
        <v>0</v>
      </c>
      <c r="E39" s="206" t="str">
        <f t="shared" si="6"/>
        <v/>
      </c>
      <c r="F39" s="206" t="str">
        <f>IFERROR(MATCH(C39,Tabelle1!$B$3:$B$21,0),"")</f>
        <v/>
      </c>
      <c r="G39" s="228">
        <f t="shared" si="7"/>
        <v>0</v>
      </c>
      <c r="H39" s="98" t="str">
        <f t="shared" si="8"/>
        <v/>
      </c>
      <c r="I39" s="96" t="str">
        <f t="shared" si="9"/>
        <v/>
      </c>
      <c r="J39" s="97" t="str">
        <f>IFERROR(IF(MONTH(J38+1)=MONTH(J38),J38+1,""),"")</f>
        <v/>
      </c>
      <c r="K39" s="204"/>
      <c r="L39" s="206"/>
      <c r="M39" s="206"/>
      <c r="N39" s="212"/>
      <c r="O39" s="98" t="str">
        <f t="shared" si="10"/>
        <v/>
      </c>
      <c r="P39" s="96">
        <f t="shared" si="11"/>
        <v>43921</v>
      </c>
      <c r="Q39" s="97">
        <f t="shared" si="30"/>
        <v>43921</v>
      </c>
      <c r="R39" s="227">
        <f t="shared" si="12"/>
        <v>0</v>
      </c>
      <c r="S39" s="206" t="str">
        <f t="shared" si="13"/>
        <v/>
      </c>
      <c r="T39" s="206" t="str">
        <f>IFERROR(MATCH(Q39,Tabelle1!$B$3:$B$21,0),"")</f>
        <v/>
      </c>
      <c r="U39" s="228">
        <f t="shared" si="14"/>
        <v>0</v>
      </c>
      <c r="V39" s="98" t="str">
        <f t="shared" si="15"/>
        <v/>
      </c>
      <c r="W39" s="96" t="str">
        <f t="shared" si="16"/>
        <v/>
      </c>
      <c r="X39" s="97" t="str">
        <f t="shared" si="31"/>
        <v/>
      </c>
      <c r="Y39" s="204"/>
      <c r="Z39" s="206"/>
      <c r="AA39" s="216"/>
      <c r="AB39" s="212"/>
      <c r="AC39" s="98" t="str">
        <f t="shared" si="19"/>
        <v/>
      </c>
      <c r="AD39" s="96">
        <f t="shared" si="20"/>
        <v>43982</v>
      </c>
      <c r="AE39" s="97">
        <f t="shared" si="32"/>
        <v>43982</v>
      </c>
      <c r="AF39" s="227">
        <f t="shared" si="21"/>
        <v>1</v>
      </c>
      <c r="AG39" s="206" t="str">
        <f t="shared" si="22"/>
        <v/>
      </c>
      <c r="AH39" s="206" t="str">
        <f>IFERROR(MATCH(AE39,Tabelle1!$B$3:$B$21,0),"")</f>
        <v/>
      </c>
      <c r="AI39" s="228">
        <f t="shared" si="23"/>
        <v>1</v>
      </c>
      <c r="AJ39" s="98" t="str">
        <f t="shared" si="24"/>
        <v/>
      </c>
      <c r="AK39" s="96" t="str">
        <f t="shared" si="25"/>
        <v/>
      </c>
      <c r="AL39" s="97" t="str">
        <f t="shared" si="33"/>
        <v/>
      </c>
      <c r="AM39" s="204"/>
      <c r="AN39" s="204"/>
      <c r="AO39" s="204"/>
      <c r="AP39" s="3"/>
      <c r="AQ39" s="3"/>
    </row>
    <row r="40" spans="1:44" ht="31.5" x14ac:dyDescent="0.5">
      <c r="A40" s="90" t="s">
        <v>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91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4" ht="15" customHeight="1" x14ac:dyDescent="0.5">
      <c r="A41" s="90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91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4" ht="15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4" ht="20.100000000000001" customHeight="1" x14ac:dyDescent="0.35">
      <c r="A43" s="3"/>
      <c r="B43" s="92" t="s">
        <v>8</v>
      </c>
      <c r="C43" s="93">
        <f>Tabelle1!$C$1</f>
        <v>2020</v>
      </c>
      <c r="D43" s="93"/>
      <c r="E43" s="93"/>
      <c r="F43" s="93"/>
      <c r="G43" s="92"/>
      <c r="H43" s="3"/>
      <c r="I43" s="3"/>
      <c r="J43" s="3"/>
      <c r="K43" s="3"/>
      <c r="L43" s="3"/>
      <c r="M43" s="3"/>
      <c r="N43" s="3"/>
      <c r="O43" s="3"/>
      <c r="P43" s="91" t="str">
        <f>IF((DAY(DATE($C$4,3,0))=29)=TRUE,"Schaltjahr"," ")</f>
        <v>Schaltjahr</v>
      </c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4" ht="15" customHeight="1" x14ac:dyDescent="0.25">
      <c r="A44" s="229"/>
      <c r="B44" s="229" t="s">
        <v>0</v>
      </c>
      <c r="C44" s="229">
        <v>7</v>
      </c>
      <c r="D44" s="229"/>
      <c r="E44" s="229"/>
      <c r="F44" s="229"/>
      <c r="G44" s="229"/>
      <c r="H44" s="229"/>
      <c r="I44" s="229" t="s">
        <v>0</v>
      </c>
      <c r="J44" s="229">
        <v>8</v>
      </c>
      <c r="K44" s="229"/>
      <c r="L44" s="229"/>
      <c r="M44" s="229"/>
      <c r="N44" s="229"/>
      <c r="O44" s="229"/>
      <c r="P44" s="229" t="s">
        <v>0</v>
      </c>
      <c r="Q44" s="229">
        <v>9</v>
      </c>
      <c r="R44" s="229"/>
      <c r="S44" s="229"/>
      <c r="T44" s="229"/>
      <c r="U44" s="229"/>
      <c r="V44" s="229"/>
      <c r="W44" s="229" t="s">
        <v>0</v>
      </c>
      <c r="X44" s="229">
        <v>10</v>
      </c>
      <c r="Y44" s="229"/>
      <c r="Z44" s="229"/>
      <c r="AA44" s="229"/>
      <c r="AB44" s="229"/>
      <c r="AC44" s="229"/>
      <c r="AD44" s="229" t="s">
        <v>0</v>
      </c>
      <c r="AE44" s="229">
        <v>11</v>
      </c>
      <c r="AF44" s="229"/>
      <c r="AG44" s="229"/>
      <c r="AH44" s="229"/>
      <c r="AI44" s="229"/>
      <c r="AJ44" s="229"/>
      <c r="AK44" s="229" t="s">
        <v>0</v>
      </c>
      <c r="AL44" s="229">
        <v>12</v>
      </c>
      <c r="AM44" s="229"/>
      <c r="AN44" s="218"/>
      <c r="AO44" s="218"/>
      <c r="AP44" s="19"/>
      <c r="AQ44" s="19"/>
    </row>
    <row r="45" spans="1:44" ht="15" customHeight="1" x14ac:dyDescent="0.25">
      <c r="A45" s="17"/>
      <c r="B45" s="17">
        <f>(NETWORKDAYS.INTL(C48,C78,1,))</f>
        <v>23</v>
      </c>
      <c r="C45" s="17"/>
      <c r="D45" s="17"/>
      <c r="E45" s="17"/>
      <c r="F45" s="17"/>
      <c r="G45" s="17"/>
      <c r="H45" s="17"/>
      <c r="I45" s="17">
        <f>(NETWORKDAYS.INTL(J48,J78,1,)-Tabelle1!$J$21+K46)</f>
        <v>21</v>
      </c>
      <c r="J45" s="225" t="s">
        <v>110</v>
      </c>
      <c r="K45" s="17"/>
      <c r="L45" s="17"/>
      <c r="M45" s="17"/>
      <c r="N45" s="17"/>
      <c r="O45" s="17"/>
      <c r="P45" s="17">
        <f>(NETWORKDAYS.INTL(Q48,Q77,1,)-Tabelle1!$J$22+R46)</f>
        <v>22</v>
      </c>
      <c r="Q45" s="225" t="s">
        <v>110</v>
      </c>
      <c r="R45" s="17"/>
      <c r="S45" s="17"/>
      <c r="T45" s="17"/>
      <c r="U45" s="17"/>
      <c r="V45" s="17"/>
      <c r="W45" s="17">
        <f>(NETWORKDAYS.INTL(Q48,Q77,1,)-Tabelle1!$J$22+R46)</f>
        <v>22</v>
      </c>
      <c r="X45" s="225" t="s">
        <v>110</v>
      </c>
      <c r="Y45" s="17"/>
      <c r="Z45" s="17"/>
      <c r="AA45" s="17"/>
      <c r="AB45" s="17"/>
      <c r="AC45" s="17"/>
      <c r="AD45" s="17">
        <f>(NETWORKDAYS.INTL(AE48,AE77,1,)-Tabelle1!$J$24+AF46)</f>
        <v>21</v>
      </c>
      <c r="AE45" s="225" t="s">
        <v>110</v>
      </c>
      <c r="AF45" s="17"/>
      <c r="AG45" s="17"/>
      <c r="AH45" s="17"/>
      <c r="AI45" s="17"/>
      <c r="AJ45" s="17"/>
      <c r="AK45" s="17">
        <f>(NETWORKDAYS.INTL(AL48,AL78,1,)-Tabelle1!$J$25+AM46)</f>
        <v>22</v>
      </c>
      <c r="AL45" s="225" t="s">
        <v>110</v>
      </c>
      <c r="AM45" s="17"/>
      <c r="AN45" s="19"/>
      <c r="AO45" s="19"/>
      <c r="AP45" s="19"/>
      <c r="AQ45" s="19"/>
    </row>
    <row r="46" spans="1:44" ht="15" customHeight="1" x14ac:dyDescent="0.25">
      <c r="A46" s="17"/>
      <c r="B46" s="17">
        <f>DATE(C43,C44+1,1)-DATE(C43,C44,1)</f>
        <v>31</v>
      </c>
      <c r="C46" s="17" t="s">
        <v>1</v>
      </c>
      <c r="D46" s="17"/>
      <c r="E46" s="17"/>
      <c r="F46" s="17"/>
      <c r="G46" s="226"/>
      <c r="H46" s="17"/>
      <c r="I46" s="17">
        <f>DATE(J43,J44+1,1)-DATE(J43,J44,1)</f>
        <v>31</v>
      </c>
      <c r="J46" s="17" t="s">
        <v>1</v>
      </c>
      <c r="K46" s="17">
        <f>COUNTIF(K48:K78,2)</f>
        <v>0</v>
      </c>
      <c r="L46" s="17"/>
      <c r="M46" s="17"/>
      <c r="N46" s="226"/>
      <c r="O46" s="17"/>
      <c r="P46" s="17">
        <f>DATE(Q43,Q44+1,1)-DATE(Q43,Q44,1)</f>
        <v>30</v>
      </c>
      <c r="Q46" s="17" t="s">
        <v>1</v>
      </c>
      <c r="R46" s="17">
        <f>COUNTIF(R48:R77,2)</f>
        <v>0</v>
      </c>
      <c r="S46" s="17"/>
      <c r="T46" s="17"/>
      <c r="U46" s="226"/>
      <c r="V46" s="17"/>
      <c r="W46" s="17">
        <f>DATE(X43,X44+1,1)-DATE(X43,X44,1)</f>
        <v>31</v>
      </c>
      <c r="X46" s="17" t="s">
        <v>1</v>
      </c>
      <c r="Y46" s="17">
        <f>COUNTIF(Y48:Y78,2)</f>
        <v>1</v>
      </c>
      <c r="Z46" s="17"/>
      <c r="AA46" s="17"/>
      <c r="AB46" s="226"/>
      <c r="AC46" s="17"/>
      <c r="AD46" s="17">
        <f>DATE(AE43,AE44+1,1)-DATE(AE43,AE44,1)</f>
        <v>30</v>
      </c>
      <c r="AE46" s="17" t="s">
        <v>1</v>
      </c>
      <c r="AF46" s="17">
        <f>COUNTIF(AF48:AF77,2)</f>
        <v>0</v>
      </c>
      <c r="AG46" s="17"/>
      <c r="AH46" s="17"/>
      <c r="AI46" s="226"/>
      <c r="AJ46" s="17"/>
      <c r="AK46" s="17">
        <f>DATE(AL43,AL44+1,1)-DATE(AL43,AL44,1)</f>
        <v>31</v>
      </c>
      <c r="AL46" s="17" t="s">
        <v>1</v>
      </c>
      <c r="AM46" s="17">
        <f>COUNTIF(AM48:AM78,2)</f>
        <v>1</v>
      </c>
      <c r="AN46" s="19"/>
      <c r="AO46" s="19"/>
      <c r="AP46" s="19"/>
      <c r="AQ46" s="19"/>
    </row>
    <row r="47" spans="1:44" ht="23.25" x14ac:dyDescent="0.35">
      <c r="A47" s="94"/>
      <c r="B47" s="244">
        <f>C48</f>
        <v>44013</v>
      </c>
      <c r="C47" s="245"/>
      <c r="D47" s="203"/>
      <c r="E47" s="203"/>
      <c r="F47" s="203"/>
      <c r="G47" s="209"/>
      <c r="H47" s="94"/>
      <c r="I47" s="244">
        <f>J48</f>
        <v>44044</v>
      </c>
      <c r="J47" s="245"/>
      <c r="K47" s="203"/>
      <c r="L47" s="203"/>
      <c r="M47" s="203"/>
      <c r="N47" s="209"/>
      <c r="O47" s="94"/>
      <c r="P47" s="244">
        <f>Q48</f>
        <v>44075</v>
      </c>
      <c r="Q47" s="245"/>
      <c r="R47" s="203"/>
      <c r="S47" s="203"/>
      <c r="T47" s="203"/>
      <c r="U47" s="209"/>
      <c r="V47" s="94"/>
      <c r="W47" s="244">
        <f>X48</f>
        <v>44105</v>
      </c>
      <c r="X47" s="245"/>
      <c r="Y47" s="203"/>
      <c r="Z47" s="203"/>
      <c r="AA47" s="203"/>
      <c r="AB47" s="209"/>
      <c r="AC47" s="94"/>
      <c r="AD47" s="244">
        <f>AE48</f>
        <v>44136</v>
      </c>
      <c r="AE47" s="245"/>
      <c r="AF47" s="203"/>
      <c r="AG47" s="203"/>
      <c r="AH47" s="203"/>
      <c r="AI47" s="209"/>
      <c r="AJ47" s="94"/>
      <c r="AK47" s="244">
        <f>AL48</f>
        <v>44166</v>
      </c>
      <c r="AL47" s="245"/>
      <c r="AM47" s="203"/>
      <c r="AN47" s="203"/>
      <c r="AO47" s="203"/>
      <c r="AP47" s="3"/>
      <c r="AQ47" s="3"/>
    </row>
    <row r="48" spans="1:44" x14ac:dyDescent="0.25">
      <c r="A48" s="95" t="str">
        <f>IFERROR(IF(WEEKDAY(B48,2)=1,_xlfn.ISOWEEKNUM(C48),""),"")</f>
        <v/>
      </c>
      <c r="B48" s="96">
        <f>C48</f>
        <v>44013</v>
      </c>
      <c r="C48" s="97">
        <f>DATE($C$4,$C$44,1)</f>
        <v>44013</v>
      </c>
      <c r="D48" s="204"/>
      <c r="E48" s="206"/>
      <c r="F48" s="206"/>
      <c r="G48" s="208">
        <f>IF(WEEKDAY(C48,2)&gt;5,1,0)</f>
        <v>0</v>
      </c>
      <c r="H48" s="95" t="str">
        <f>IFERROR(IF(WEEKDAY(I48,2)=1,_xlfn.ISOWEEKNUM(J48),""),"")</f>
        <v/>
      </c>
      <c r="I48" s="96">
        <f>J48</f>
        <v>44044</v>
      </c>
      <c r="J48" s="97">
        <f>DATE($C$4,$J$44,1)</f>
        <v>44044</v>
      </c>
      <c r="K48" s="227">
        <f>SUM(L48,N48)</f>
        <v>1</v>
      </c>
      <c r="L48" s="206" t="str">
        <f>IFERROR(IF(M48,1,0),"")</f>
        <v/>
      </c>
      <c r="M48" s="206" t="str">
        <f>IFERROR(MATCH(J48,Tabelle1!$B$3:$B$21,0),"")</f>
        <v/>
      </c>
      <c r="N48" s="228">
        <f t="shared" ref="N48:N78" si="34">IF(WEEKDAY(J48,2)&gt;5,1,0)</f>
        <v>1</v>
      </c>
      <c r="O48" s="95" t="str">
        <f>IFERROR(IF(WEEKDAY(P48,2)=1,_xlfn.ISOWEEKNUM(Q48),""),"")</f>
        <v/>
      </c>
      <c r="P48" s="96">
        <f>Q48</f>
        <v>44075</v>
      </c>
      <c r="Q48" s="97">
        <f>DATE($C$4,$Q$44,1)</f>
        <v>44075</v>
      </c>
      <c r="R48" s="227">
        <f>SUM(S48,U48)</f>
        <v>0</v>
      </c>
      <c r="S48" s="206" t="str">
        <f>IFERROR(IF(T48,1,0),"")</f>
        <v/>
      </c>
      <c r="T48" s="206" t="str">
        <f>IFERROR(MATCH(Q48,Tabelle1!$B$3:$B$21,0),"")</f>
        <v/>
      </c>
      <c r="U48" s="228">
        <f>IF(WEEKDAY(Q48,2)&gt;5,1,0)</f>
        <v>0</v>
      </c>
      <c r="V48" s="95" t="str">
        <f>IFERROR(IF(WEEKDAY(W48,2)=1,_xlfn.ISOWEEKNUM(X48),""),"")</f>
        <v/>
      </c>
      <c r="W48" s="96">
        <f>X48</f>
        <v>44105</v>
      </c>
      <c r="X48" s="97">
        <f>DATE($C$4,$X$44,1)</f>
        <v>44105</v>
      </c>
      <c r="Y48" s="227">
        <f>SUM(Z48,AB48)</f>
        <v>0</v>
      </c>
      <c r="Z48" s="206" t="str">
        <f>IFERROR(IF(AA48,1,0),"")</f>
        <v/>
      </c>
      <c r="AA48" s="206" t="str">
        <f>IFERROR(MATCH(X48,Tabelle1!$B$3:$B$21,0),"")</f>
        <v/>
      </c>
      <c r="AB48" s="228">
        <f>IF(WEEKDAY(X48,2)&gt;5,1,0)</f>
        <v>0</v>
      </c>
      <c r="AC48" s="95" t="str">
        <f>IFERROR(IF(WEEKDAY(AD48,2)=1,_xlfn.ISOWEEKNUM(AE48),""),"")</f>
        <v/>
      </c>
      <c r="AD48" s="96">
        <f>AE48</f>
        <v>44136</v>
      </c>
      <c r="AE48" s="97">
        <f>DATE($C$4,$AE$44,1)</f>
        <v>44136</v>
      </c>
      <c r="AF48" s="227">
        <f>SUM(AG48,AI48)</f>
        <v>1</v>
      </c>
      <c r="AG48" s="206" t="str">
        <f>IFERROR(IF(AH48,1,0),"")</f>
        <v/>
      </c>
      <c r="AH48" s="206" t="str">
        <f>IFERROR(MATCH(AE48,Tabelle1!$B$3:$B$21,0),"")</f>
        <v/>
      </c>
      <c r="AI48" s="228">
        <f>IF(WEEKDAY(AE48,2)&gt;5,1,0)</f>
        <v>1</v>
      </c>
      <c r="AJ48" s="95" t="str">
        <f>IFERROR(IF(WEEKDAY(AK48,2)=1,_xlfn.ISOWEEKNUM(AL48),""),"")</f>
        <v/>
      </c>
      <c r="AK48" s="96">
        <f>AL48</f>
        <v>44166</v>
      </c>
      <c r="AL48" s="97">
        <f>DATE($C$4,$AL$44,1)</f>
        <v>44166</v>
      </c>
      <c r="AM48" s="227">
        <f>SUM(AN48,AP48)</f>
        <v>0</v>
      </c>
      <c r="AN48" s="206" t="str">
        <f>IFERROR(IF(AO48,1,0),"")</f>
        <v/>
      </c>
      <c r="AO48" s="206" t="str">
        <f>IFERROR(MATCH(AL48,Tabelle1!$B$3:$B$21,0),"")</f>
        <v/>
      </c>
      <c r="AP48" s="17">
        <f>IF(WEEKDAY(AL48,2)&gt;5,1,0)</f>
        <v>0</v>
      </c>
      <c r="AQ48" s="3"/>
      <c r="AR48" s="213"/>
    </row>
    <row r="49" spans="1:43" x14ac:dyDescent="0.25">
      <c r="A49" s="98" t="str">
        <f t="shared" ref="A49:A78" si="35">IFERROR(IF(WEEKDAY(B49,2)=1,_xlfn.ISOWEEKNUM(C49),""),"")</f>
        <v/>
      </c>
      <c r="B49" s="96">
        <f t="shared" ref="B49:B78" si="36">C49</f>
        <v>44014</v>
      </c>
      <c r="C49" s="97">
        <f>IFERROR(IF(MONTH(C48+1)=MONTH(C48),C48+1,""),"")</f>
        <v>44014</v>
      </c>
      <c r="D49" s="204"/>
      <c r="E49" s="206"/>
      <c r="F49" s="206"/>
      <c r="G49" s="208">
        <f t="shared" ref="G49:G78" si="37">IF(WEEKDAY(C49,2)&gt;5,1,0)</f>
        <v>0</v>
      </c>
      <c r="H49" s="98" t="str">
        <f t="shared" ref="H49:H78" si="38">IFERROR(IF(WEEKDAY(I49,2)=1,_xlfn.ISOWEEKNUM(J49),""),"")</f>
        <v/>
      </c>
      <c r="I49" s="96">
        <f t="shared" ref="I49:I78" si="39">J49</f>
        <v>44045</v>
      </c>
      <c r="J49" s="97">
        <f>IFERROR(IF(MONTH(J48+1)=MONTH(J48),J48+1,""),"")</f>
        <v>44045</v>
      </c>
      <c r="K49" s="227">
        <f t="shared" ref="K49:K78" si="40">SUM(L49,N49)</f>
        <v>1</v>
      </c>
      <c r="L49" s="206" t="str">
        <f t="shared" ref="L49:L78" si="41">IFERROR(IF(M49,1,0),"")</f>
        <v/>
      </c>
      <c r="M49" s="206" t="str">
        <f>IFERROR(MATCH(J49,Tabelle1!$B$3:$B$21,0),"")</f>
        <v/>
      </c>
      <c r="N49" s="228">
        <f t="shared" si="34"/>
        <v>1</v>
      </c>
      <c r="O49" s="98" t="str">
        <f t="shared" ref="O49:O78" si="42">IFERROR(IF(WEEKDAY(P49,2)=1,_xlfn.ISOWEEKNUM(Q49),""),"")</f>
        <v/>
      </c>
      <c r="P49" s="96">
        <f t="shared" ref="P49:P78" si="43">Q49</f>
        <v>44076</v>
      </c>
      <c r="Q49" s="97">
        <f>IFERROR(IF(MONTH(Q48+1)=MONTH(Q48),Q48+1,""),"")</f>
        <v>44076</v>
      </c>
      <c r="R49" s="227">
        <f t="shared" ref="R49:R77" si="44">SUM(S49,U49)</f>
        <v>0</v>
      </c>
      <c r="S49" s="206" t="str">
        <f t="shared" ref="S49:S77" si="45">IFERROR(IF(T49,1,0),"")</f>
        <v/>
      </c>
      <c r="T49" s="206" t="str">
        <f>IFERROR(MATCH(Q49,Tabelle1!$B$3:$B$21,0),"")</f>
        <v/>
      </c>
      <c r="U49" s="228">
        <f t="shared" ref="U49:U77" si="46">IF(WEEKDAY(Q49,2)&gt;5,1,0)</f>
        <v>0</v>
      </c>
      <c r="V49" s="98" t="str">
        <f t="shared" ref="V49:V78" si="47">IFERROR(IF(WEEKDAY(W49,2)=1,_xlfn.ISOWEEKNUM(X49),""),"")</f>
        <v/>
      </c>
      <c r="W49" s="96">
        <f t="shared" ref="W49:W78" si="48">X49</f>
        <v>44106</v>
      </c>
      <c r="X49" s="97">
        <f>IFERROR(IF(MONTH(X48+1)=MONTH(X48),X48+1,""),"")</f>
        <v>44106</v>
      </c>
      <c r="Y49" s="227">
        <f t="shared" ref="Y49:Y78" si="49">SUM(Z49,AB49)</f>
        <v>0</v>
      </c>
      <c r="Z49" s="206" t="str">
        <f t="shared" ref="Z49:Z78" si="50">IFERROR(IF(AA49,1,0),"")</f>
        <v/>
      </c>
      <c r="AA49" s="206" t="str">
        <f>IFERROR(MATCH(X49,Tabelle1!$B$3:$B$21,0),"")</f>
        <v/>
      </c>
      <c r="AB49" s="228">
        <f t="shared" ref="AB49:AB78" si="51">IF(WEEKDAY(X49,2)&gt;5,1,0)</f>
        <v>0</v>
      </c>
      <c r="AC49" s="98">
        <f t="shared" ref="AC49:AC78" si="52">IFERROR(IF(WEEKDAY(AD49,2)=1,_xlfn.ISOWEEKNUM(AE49),""),"")</f>
        <v>45</v>
      </c>
      <c r="AD49" s="96">
        <f t="shared" ref="AD49:AD78" si="53">AE49</f>
        <v>44137</v>
      </c>
      <c r="AE49" s="97">
        <f>IFERROR(IF(MONTH(AE48+1)=MONTH(AE48),AE48+1,""),"")</f>
        <v>44137</v>
      </c>
      <c r="AF49" s="227">
        <f t="shared" ref="AF49:AF77" si="54">SUM(AG49,AI49)</f>
        <v>0</v>
      </c>
      <c r="AG49" s="206" t="str">
        <f t="shared" ref="AG49:AG77" si="55">IFERROR(IF(AH49,1,0),"")</f>
        <v/>
      </c>
      <c r="AH49" s="206" t="str">
        <f>IFERROR(MATCH(AE49,Tabelle1!$B$3:$B$21,0),"")</f>
        <v/>
      </c>
      <c r="AI49" s="228">
        <f t="shared" ref="AI49:AI77" si="56">IF(WEEKDAY(AE49,2)&gt;5,1,0)</f>
        <v>0</v>
      </c>
      <c r="AJ49" s="98" t="str">
        <f t="shared" ref="AJ49:AJ78" si="57">IFERROR(IF(WEEKDAY(AK49,2)=1,_xlfn.ISOWEEKNUM(AL49),""),"")</f>
        <v/>
      </c>
      <c r="AK49" s="96">
        <f t="shared" ref="AK49:AK78" si="58">AL49</f>
        <v>44167</v>
      </c>
      <c r="AL49" s="97">
        <f>IFERROR(IF(MONTH(AL48+1)=MONTH(AL48),AL48+1,""),"")</f>
        <v>44167</v>
      </c>
      <c r="AM49" s="227">
        <f t="shared" ref="AM49:AM78" si="59">SUM(AN49,AP49)</f>
        <v>0</v>
      </c>
      <c r="AN49" s="206" t="str">
        <f t="shared" ref="AN49:AN78" si="60">IFERROR(IF(AO49,1,0),"")</f>
        <v/>
      </c>
      <c r="AO49" s="206" t="str">
        <f>IFERROR(MATCH(AL49,Tabelle1!$B$3:$B$21,0),"")</f>
        <v/>
      </c>
      <c r="AP49" s="17">
        <f t="shared" ref="AP49:AP78" si="61">IF(WEEKDAY(AL49,2)&gt;5,1,0)</f>
        <v>0</v>
      </c>
      <c r="AQ49" s="3"/>
    </row>
    <row r="50" spans="1:43" x14ac:dyDescent="0.25">
      <c r="A50" s="98" t="str">
        <f t="shared" si="35"/>
        <v/>
      </c>
      <c r="B50" s="96">
        <f t="shared" si="36"/>
        <v>44015</v>
      </c>
      <c r="C50" s="97">
        <f t="shared" ref="C50:C78" si="62">IFERROR(IF(MONTH(C49+1)=MONTH(C49),C49+1,""),"")</f>
        <v>44015</v>
      </c>
      <c r="D50" s="204"/>
      <c r="E50" s="206"/>
      <c r="F50" s="206"/>
      <c r="G50" s="208">
        <f t="shared" si="37"/>
        <v>0</v>
      </c>
      <c r="H50" s="98">
        <f t="shared" si="38"/>
        <v>32</v>
      </c>
      <c r="I50" s="96">
        <f t="shared" si="39"/>
        <v>44046</v>
      </c>
      <c r="J50" s="97">
        <f t="shared" ref="J50:J78" si="63">IFERROR(IF(MONTH(J49+1)=MONTH(J49),J49+1,""),"")</f>
        <v>44046</v>
      </c>
      <c r="K50" s="227">
        <f t="shared" si="40"/>
        <v>0</v>
      </c>
      <c r="L50" s="206" t="str">
        <f t="shared" si="41"/>
        <v/>
      </c>
      <c r="M50" s="206" t="str">
        <f>IFERROR(MATCH(J50,Tabelle1!$B$3:$B$21,0),"")</f>
        <v/>
      </c>
      <c r="N50" s="228">
        <f t="shared" si="34"/>
        <v>0</v>
      </c>
      <c r="O50" s="98" t="str">
        <f t="shared" si="42"/>
        <v/>
      </c>
      <c r="P50" s="96">
        <f t="shared" si="43"/>
        <v>44077</v>
      </c>
      <c r="Q50" s="97">
        <f t="shared" ref="Q50:Q78" si="64">IFERROR(IF(MONTH(Q49+1)=MONTH(Q49),Q49+1,""),"")</f>
        <v>44077</v>
      </c>
      <c r="R50" s="227">
        <f t="shared" si="44"/>
        <v>0</v>
      </c>
      <c r="S50" s="206" t="str">
        <f t="shared" si="45"/>
        <v/>
      </c>
      <c r="T50" s="206" t="str">
        <f>IFERROR(MATCH(Q50,Tabelle1!$B$3:$B$21,0),"")</f>
        <v/>
      </c>
      <c r="U50" s="228">
        <f t="shared" si="46"/>
        <v>0</v>
      </c>
      <c r="V50" s="98" t="str">
        <f t="shared" si="47"/>
        <v/>
      </c>
      <c r="W50" s="96">
        <f t="shared" si="48"/>
        <v>44107</v>
      </c>
      <c r="X50" s="97">
        <f t="shared" ref="X50:X78" si="65">IFERROR(IF(MONTH(X49+1)=MONTH(X49),X49+1,""),"")</f>
        <v>44107</v>
      </c>
      <c r="Y50" s="230">
        <f t="shared" si="49"/>
        <v>2</v>
      </c>
      <c r="Z50" s="227">
        <f t="shared" si="50"/>
        <v>1</v>
      </c>
      <c r="AA50" s="227">
        <f>IFERROR(MATCH(X50,Tabelle1!$B$3:$B$21,0),"")</f>
        <v>14</v>
      </c>
      <c r="AB50" s="228">
        <f t="shared" si="51"/>
        <v>1</v>
      </c>
      <c r="AC50" s="98" t="str">
        <f t="shared" si="52"/>
        <v/>
      </c>
      <c r="AD50" s="96">
        <f t="shared" si="53"/>
        <v>44138</v>
      </c>
      <c r="AE50" s="97">
        <f t="shared" ref="AE50:AE78" si="66">IFERROR(IF(MONTH(AE49+1)=MONTH(AE49),AE49+1,""),"")</f>
        <v>44138</v>
      </c>
      <c r="AF50" s="227">
        <f t="shared" si="54"/>
        <v>0</v>
      </c>
      <c r="AG50" s="206" t="str">
        <f t="shared" si="55"/>
        <v/>
      </c>
      <c r="AH50" s="206" t="str">
        <f>IFERROR(MATCH(AE50,Tabelle1!$B$3:$B$21,0),"")</f>
        <v/>
      </c>
      <c r="AI50" s="228">
        <f t="shared" si="56"/>
        <v>0</v>
      </c>
      <c r="AJ50" s="98" t="str">
        <f t="shared" si="57"/>
        <v/>
      </c>
      <c r="AK50" s="96">
        <f t="shared" si="58"/>
        <v>44168</v>
      </c>
      <c r="AL50" s="97">
        <f t="shared" ref="AL50:AL78" si="67">IFERROR(IF(MONTH(AL49+1)=MONTH(AL49),AL49+1,""),"")</f>
        <v>44168</v>
      </c>
      <c r="AM50" s="227">
        <f t="shared" si="59"/>
        <v>0</v>
      </c>
      <c r="AN50" s="206" t="str">
        <f t="shared" si="60"/>
        <v/>
      </c>
      <c r="AO50" s="206" t="str">
        <f>IFERROR(MATCH(AL50,Tabelle1!$B$3:$B$21,0),"")</f>
        <v/>
      </c>
      <c r="AP50" s="17">
        <f t="shared" si="61"/>
        <v>0</v>
      </c>
      <c r="AQ50" s="3"/>
    </row>
    <row r="51" spans="1:43" x14ac:dyDescent="0.25">
      <c r="A51" s="98" t="str">
        <f t="shared" si="35"/>
        <v/>
      </c>
      <c r="B51" s="96">
        <f t="shared" si="36"/>
        <v>44016</v>
      </c>
      <c r="C51" s="97">
        <f t="shared" si="62"/>
        <v>44016</v>
      </c>
      <c r="D51" s="204"/>
      <c r="E51" s="206"/>
      <c r="F51" s="206"/>
      <c r="G51" s="208">
        <f t="shared" si="37"/>
        <v>1</v>
      </c>
      <c r="H51" s="98" t="str">
        <f t="shared" si="38"/>
        <v/>
      </c>
      <c r="I51" s="96">
        <f t="shared" si="39"/>
        <v>44047</v>
      </c>
      <c r="J51" s="97">
        <f t="shared" si="63"/>
        <v>44047</v>
      </c>
      <c r="K51" s="227">
        <f t="shared" si="40"/>
        <v>0</v>
      </c>
      <c r="L51" s="206" t="str">
        <f t="shared" si="41"/>
        <v/>
      </c>
      <c r="M51" s="206" t="str">
        <f>IFERROR(MATCH(J51,Tabelle1!$B$3:$B$21,0),"")</f>
        <v/>
      </c>
      <c r="N51" s="228">
        <f t="shared" si="34"/>
        <v>0</v>
      </c>
      <c r="O51" s="98" t="str">
        <f t="shared" si="42"/>
        <v/>
      </c>
      <c r="P51" s="96">
        <f t="shared" si="43"/>
        <v>44078</v>
      </c>
      <c r="Q51" s="97">
        <f t="shared" si="64"/>
        <v>44078</v>
      </c>
      <c r="R51" s="227">
        <f t="shared" si="44"/>
        <v>0</v>
      </c>
      <c r="S51" s="206" t="str">
        <f t="shared" si="45"/>
        <v/>
      </c>
      <c r="T51" s="206" t="str">
        <f>IFERROR(MATCH(Q51,Tabelle1!$B$3:$B$21,0),"")</f>
        <v/>
      </c>
      <c r="U51" s="228">
        <f t="shared" si="46"/>
        <v>0</v>
      </c>
      <c r="V51" s="98" t="str">
        <f t="shared" si="47"/>
        <v/>
      </c>
      <c r="W51" s="96">
        <f t="shared" si="48"/>
        <v>44108</v>
      </c>
      <c r="X51" s="97">
        <f t="shared" si="65"/>
        <v>44108</v>
      </c>
      <c r="Y51" s="227">
        <f t="shared" si="49"/>
        <v>1</v>
      </c>
      <c r="Z51" s="206" t="str">
        <f t="shared" si="50"/>
        <v/>
      </c>
      <c r="AA51" s="206" t="str">
        <f>IFERROR(MATCH(X51,Tabelle1!$B$3:$B$21,0),"")</f>
        <v/>
      </c>
      <c r="AB51" s="228">
        <f t="shared" si="51"/>
        <v>1</v>
      </c>
      <c r="AC51" s="98" t="str">
        <f t="shared" si="52"/>
        <v/>
      </c>
      <c r="AD51" s="96">
        <f t="shared" si="53"/>
        <v>44139</v>
      </c>
      <c r="AE51" s="97">
        <f t="shared" si="66"/>
        <v>44139</v>
      </c>
      <c r="AF51" s="227">
        <f t="shared" si="54"/>
        <v>0</v>
      </c>
      <c r="AG51" s="206" t="str">
        <f t="shared" si="55"/>
        <v/>
      </c>
      <c r="AH51" s="206" t="str">
        <f>IFERROR(MATCH(AE51,Tabelle1!$B$3:$B$21,0),"")</f>
        <v/>
      </c>
      <c r="AI51" s="228">
        <f t="shared" si="56"/>
        <v>0</v>
      </c>
      <c r="AJ51" s="98" t="str">
        <f t="shared" si="57"/>
        <v/>
      </c>
      <c r="AK51" s="96">
        <f t="shared" si="58"/>
        <v>44169</v>
      </c>
      <c r="AL51" s="97">
        <f t="shared" si="67"/>
        <v>44169</v>
      </c>
      <c r="AM51" s="227">
        <f t="shared" si="59"/>
        <v>0</v>
      </c>
      <c r="AN51" s="206" t="str">
        <f t="shared" si="60"/>
        <v/>
      </c>
      <c r="AO51" s="206" t="str">
        <f>IFERROR(MATCH(AL51,Tabelle1!$B$3:$B$21,0),"")</f>
        <v/>
      </c>
      <c r="AP51" s="17">
        <f t="shared" si="61"/>
        <v>0</v>
      </c>
      <c r="AQ51" s="3"/>
    </row>
    <row r="52" spans="1:43" x14ac:dyDescent="0.25">
      <c r="A52" s="98" t="str">
        <f t="shared" si="35"/>
        <v/>
      </c>
      <c r="B52" s="96">
        <f t="shared" si="36"/>
        <v>44017</v>
      </c>
      <c r="C52" s="97">
        <f t="shared" si="62"/>
        <v>44017</v>
      </c>
      <c r="D52" s="204"/>
      <c r="E52" s="206"/>
      <c r="F52" s="206"/>
      <c r="G52" s="208">
        <f t="shared" si="37"/>
        <v>1</v>
      </c>
      <c r="H52" s="98" t="str">
        <f t="shared" si="38"/>
        <v/>
      </c>
      <c r="I52" s="96">
        <f t="shared" si="39"/>
        <v>44048</v>
      </c>
      <c r="J52" s="97">
        <f t="shared" si="63"/>
        <v>44048</v>
      </c>
      <c r="K52" s="227">
        <f t="shared" si="40"/>
        <v>0</v>
      </c>
      <c r="L52" s="206" t="str">
        <f t="shared" si="41"/>
        <v/>
      </c>
      <c r="M52" s="206" t="str">
        <f>IFERROR(MATCH(J52,Tabelle1!$B$3:$B$21,0),"")</f>
        <v/>
      </c>
      <c r="N52" s="228">
        <f t="shared" si="34"/>
        <v>0</v>
      </c>
      <c r="O52" s="98" t="str">
        <f t="shared" si="42"/>
        <v/>
      </c>
      <c r="P52" s="96">
        <f t="shared" si="43"/>
        <v>44079</v>
      </c>
      <c r="Q52" s="97">
        <f t="shared" si="64"/>
        <v>44079</v>
      </c>
      <c r="R52" s="227">
        <f t="shared" si="44"/>
        <v>1</v>
      </c>
      <c r="S52" s="206" t="str">
        <f t="shared" si="45"/>
        <v/>
      </c>
      <c r="T52" s="206" t="str">
        <f>IFERROR(MATCH(Q52,Tabelle1!$B$3:$B$21,0),"")</f>
        <v/>
      </c>
      <c r="U52" s="228">
        <f t="shared" si="46"/>
        <v>1</v>
      </c>
      <c r="V52" s="98">
        <f t="shared" si="47"/>
        <v>41</v>
      </c>
      <c r="W52" s="96">
        <f t="shared" si="48"/>
        <v>44109</v>
      </c>
      <c r="X52" s="97">
        <f t="shared" si="65"/>
        <v>44109</v>
      </c>
      <c r="Y52" s="227">
        <f t="shared" si="49"/>
        <v>0</v>
      </c>
      <c r="Z52" s="206" t="str">
        <f t="shared" si="50"/>
        <v/>
      </c>
      <c r="AA52" s="206" t="str">
        <f>IFERROR(MATCH(X52,Tabelle1!$B$3:$B$21,0),"")</f>
        <v/>
      </c>
      <c r="AB52" s="228">
        <f t="shared" si="51"/>
        <v>0</v>
      </c>
      <c r="AC52" s="98" t="str">
        <f t="shared" si="52"/>
        <v/>
      </c>
      <c r="AD52" s="96">
        <f t="shared" si="53"/>
        <v>44140</v>
      </c>
      <c r="AE52" s="97">
        <f t="shared" si="66"/>
        <v>44140</v>
      </c>
      <c r="AF52" s="227">
        <f t="shared" si="54"/>
        <v>0</v>
      </c>
      <c r="AG52" s="206" t="str">
        <f t="shared" si="55"/>
        <v/>
      </c>
      <c r="AH52" s="206" t="str">
        <f>IFERROR(MATCH(AE52,Tabelle1!$B$3:$B$21,0),"")</f>
        <v/>
      </c>
      <c r="AI52" s="228">
        <f t="shared" si="56"/>
        <v>0</v>
      </c>
      <c r="AJ52" s="98" t="str">
        <f t="shared" si="57"/>
        <v/>
      </c>
      <c r="AK52" s="96">
        <f t="shared" si="58"/>
        <v>44170</v>
      </c>
      <c r="AL52" s="97">
        <f t="shared" si="67"/>
        <v>44170</v>
      </c>
      <c r="AM52" s="227">
        <f t="shared" si="59"/>
        <v>1</v>
      </c>
      <c r="AN52" s="206" t="str">
        <f t="shared" si="60"/>
        <v/>
      </c>
      <c r="AO52" s="206" t="str">
        <f>IFERROR(MATCH(AL52,Tabelle1!$B$3:$B$21,0),"")</f>
        <v/>
      </c>
      <c r="AP52" s="17">
        <f t="shared" si="61"/>
        <v>1</v>
      </c>
      <c r="AQ52" s="3"/>
    </row>
    <row r="53" spans="1:43" x14ac:dyDescent="0.25">
      <c r="A53" s="98">
        <f t="shared" si="35"/>
        <v>28</v>
      </c>
      <c r="B53" s="96">
        <f t="shared" si="36"/>
        <v>44018</v>
      </c>
      <c r="C53" s="97">
        <f t="shared" si="62"/>
        <v>44018</v>
      </c>
      <c r="D53" s="204"/>
      <c r="E53" s="206"/>
      <c r="F53" s="206"/>
      <c r="G53" s="208">
        <f t="shared" si="37"/>
        <v>0</v>
      </c>
      <c r="H53" s="98" t="str">
        <f t="shared" si="38"/>
        <v/>
      </c>
      <c r="I53" s="96">
        <f t="shared" si="39"/>
        <v>44049</v>
      </c>
      <c r="J53" s="97">
        <f t="shared" si="63"/>
        <v>44049</v>
      </c>
      <c r="K53" s="227">
        <f t="shared" si="40"/>
        <v>0</v>
      </c>
      <c r="L53" s="206" t="str">
        <f t="shared" si="41"/>
        <v/>
      </c>
      <c r="M53" s="206" t="str">
        <f>IFERROR(MATCH(J53,Tabelle1!$B$3:$B$21,0),"")</f>
        <v/>
      </c>
      <c r="N53" s="228">
        <f t="shared" si="34"/>
        <v>0</v>
      </c>
      <c r="O53" s="98" t="str">
        <f t="shared" si="42"/>
        <v/>
      </c>
      <c r="P53" s="96">
        <f t="shared" si="43"/>
        <v>44080</v>
      </c>
      <c r="Q53" s="97">
        <f t="shared" si="64"/>
        <v>44080</v>
      </c>
      <c r="R53" s="227">
        <f t="shared" si="44"/>
        <v>1</v>
      </c>
      <c r="S53" s="206" t="str">
        <f t="shared" si="45"/>
        <v/>
      </c>
      <c r="T53" s="206" t="str">
        <f>IFERROR(MATCH(Q53,Tabelle1!$B$3:$B$21,0),"")</f>
        <v/>
      </c>
      <c r="U53" s="228">
        <f t="shared" si="46"/>
        <v>1</v>
      </c>
      <c r="V53" s="98" t="str">
        <f t="shared" si="47"/>
        <v/>
      </c>
      <c r="W53" s="96">
        <f t="shared" si="48"/>
        <v>44110</v>
      </c>
      <c r="X53" s="97">
        <f t="shared" si="65"/>
        <v>44110</v>
      </c>
      <c r="Y53" s="227">
        <f t="shared" si="49"/>
        <v>0</v>
      </c>
      <c r="Z53" s="206" t="str">
        <f t="shared" si="50"/>
        <v/>
      </c>
      <c r="AA53" s="206" t="str">
        <f>IFERROR(MATCH(X53,Tabelle1!$B$3:$B$21,0),"")</f>
        <v/>
      </c>
      <c r="AB53" s="228">
        <f t="shared" si="51"/>
        <v>0</v>
      </c>
      <c r="AC53" s="98" t="str">
        <f t="shared" si="52"/>
        <v/>
      </c>
      <c r="AD53" s="96">
        <f t="shared" si="53"/>
        <v>44141</v>
      </c>
      <c r="AE53" s="97">
        <f t="shared" si="66"/>
        <v>44141</v>
      </c>
      <c r="AF53" s="227">
        <f t="shared" si="54"/>
        <v>0</v>
      </c>
      <c r="AG53" s="206" t="str">
        <f t="shared" si="55"/>
        <v/>
      </c>
      <c r="AH53" s="206" t="str">
        <f>IFERROR(MATCH(AE53,Tabelle1!$B$3:$B$21,0),"")</f>
        <v/>
      </c>
      <c r="AI53" s="228">
        <f t="shared" si="56"/>
        <v>0</v>
      </c>
      <c r="AJ53" s="98" t="str">
        <f t="shared" si="57"/>
        <v/>
      </c>
      <c r="AK53" s="96">
        <f t="shared" si="58"/>
        <v>44171</v>
      </c>
      <c r="AL53" s="97">
        <f t="shared" si="67"/>
        <v>44171</v>
      </c>
      <c r="AM53" s="227">
        <f t="shared" si="59"/>
        <v>1</v>
      </c>
      <c r="AN53" s="206" t="str">
        <f t="shared" si="60"/>
        <v/>
      </c>
      <c r="AO53" s="206" t="str">
        <f>IFERROR(MATCH(AL53,Tabelle1!$B$3:$B$21,0),"")</f>
        <v/>
      </c>
      <c r="AP53" s="17">
        <f t="shared" si="61"/>
        <v>1</v>
      </c>
      <c r="AQ53" s="3"/>
    </row>
    <row r="54" spans="1:43" x14ac:dyDescent="0.25">
      <c r="A54" s="98" t="str">
        <f t="shared" si="35"/>
        <v/>
      </c>
      <c r="B54" s="96">
        <f t="shared" si="36"/>
        <v>44019</v>
      </c>
      <c r="C54" s="97">
        <f t="shared" si="62"/>
        <v>44019</v>
      </c>
      <c r="D54" s="204"/>
      <c r="E54" s="206"/>
      <c r="F54" s="206"/>
      <c r="G54" s="208">
        <f t="shared" si="37"/>
        <v>0</v>
      </c>
      <c r="H54" s="98" t="str">
        <f t="shared" si="38"/>
        <v/>
      </c>
      <c r="I54" s="96">
        <f t="shared" si="39"/>
        <v>44050</v>
      </c>
      <c r="J54" s="97">
        <f t="shared" si="63"/>
        <v>44050</v>
      </c>
      <c r="K54" s="227">
        <f t="shared" si="40"/>
        <v>0</v>
      </c>
      <c r="L54" s="206" t="str">
        <f t="shared" si="41"/>
        <v/>
      </c>
      <c r="M54" s="206" t="str">
        <f>IFERROR(MATCH(J54,Tabelle1!$B$3:$B$21,0),"")</f>
        <v/>
      </c>
      <c r="N54" s="228">
        <f t="shared" si="34"/>
        <v>0</v>
      </c>
      <c r="O54" s="98">
        <f t="shared" si="42"/>
        <v>37</v>
      </c>
      <c r="P54" s="96">
        <f t="shared" si="43"/>
        <v>44081</v>
      </c>
      <c r="Q54" s="97">
        <f t="shared" si="64"/>
        <v>44081</v>
      </c>
      <c r="R54" s="227">
        <f t="shared" si="44"/>
        <v>0</v>
      </c>
      <c r="S54" s="206" t="str">
        <f t="shared" si="45"/>
        <v/>
      </c>
      <c r="T54" s="206" t="str">
        <f>IFERROR(MATCH(Q54,Tabelle1!$B$3:$B$21,0),"")</f>
        <v/>
      </c>
      <c r="U54" s="228">
        <f t="shared" si="46"/>
        <v>0</v>
      </c>
      <c r="V54" s="98" t="str">
        <f t="shared" si="47"/>
        <v/>
      </c>
      <c r="W54" s="96">
        <f t="shared" si="48"/>
        <v>44111</v>
      </c>
      <c r="X54" s="97">
        <f t="shared" si="65"/>
        <v>44111</v>
      </c>
      <c r="Y54" s="227">
        <f t="shared" si="49"/>
        <v>0</v>
      </c>
      <c r="Z54" s="206" t="str">
        <f t="shared" si="50"/>
        <v/>
      </c>
      <c r="AA54" s="206" t="str">
        <f>IFERROR(MATCH(X54,Tabelle1!$B$3:$B$21,0),"")</f>
        <v/>
      </c>
      <c r="AB54" s="228">
        <f t="shared" si="51"/>
        <v>0</v>
      </c>
      <c r="AC54" s="98" t="str">
        <f t="shared" si="52"/>
        <v/>
      </c>
      <c r="AD54" s="96">
        <f t="shared" si="53"/>
        <v>44142</v>
      </c>
      <c r="AE54" s="97">
        <f t="shared" si="66"/>
        <v>44142</v>
      </c>
      <c r="AF54" s="227">
        <f t="shared" si="54"/>
        <v>1</v>
      </c>
      <c r="AG54" s="206" t="str">
        <f t="shared" si="55"/>
        <v/>
      </c>
      <c r="AH54" s="206" t="str">
        <f>IFERROR(MATCH(AE54,Tabelle1!$B$3:$B$21,0),"")</f>
        <v/>
      </c>
      <c r="AI54" s="228">
        <f t="shared" si="56"/>
        <v>1</v>
      </c>
      <c r="AJ54" s="98">
        <f t="shared" si="57"/>
        <v>50</v>
      </c>
      <c r="AK54" s="96">
        <f t="shared" si="58"/>
        <v>44172</v>
      </c>
      <c r="AL54" s="97">
        <f t="shared" si="67"/>
        <v>44172</v>
      </c>
      <c r="AM54" s="227">
        <f t="shared" si="59"/>
        <v>0</v>
      </c>
      <c r="AN54" s="206" t="str">
        <f t="shared" si="60"/>
        <v/>
      </c>
      <c r="AO54" s="206" t="str">
        <f>IFERROR(MATCH(AL54,Tabelle1!$B$3:$B$21,0),"")</f>
        <v/>
      </c>
      <c r="AP54" s="17">
        <f t="shared" si="61"/>
        <v>0</v>
      </c>
      <c r="AQ54" s="3"/>
    </row>
    <row r="55" spans="1:43" x14ac:dyDescent="0.25">
      <c r="A55" s="98" t="str">
        <f t="shared" si="35"/>
        <v/>
      </c>
      <c r="B55" s="96">
        <f t="shared" si="36"/>
        <v>44020</v>
      </c>
      <c r="C55" s="97">
        <f>IFERROR(IF(MONTH(C54+1)=MONTH(C54),C54+1,""),"")</f>
        <v>44020</v>
      </c>
      <c r="D55" s="204"/>
      <c r="E55" s="206"/>
      <c r="F55" s="206"/>
      <c r="G55" s="208">
        <f t="shared" si="37"/>
        <v>0</v>
      </c>
      <c r="H55" s="98" t="str">
        <f t="shared" si="38"/>
        <v/>
      </c>
      <c r="I55" s="96">
        <f t="shared" si="39"/>
        <v>44051</v>
      </c>
      <c r="J55" s="97">
        <f>IFERROR(IF(MONTH(J54+1)=MONTH(J54),J54+1,""),"")</f>
        <v>44051</v>
      </c>
      <c r="K55" s="227">
        <f t="shared" si="40"/>
        <v>1</v>
      </c>
      <c r="L55" s="206" t="str">
        <f t="shared" si="41"/>
        <v/>
      </c>
      <c r="M55" s="206" t="str">
        <f>IFERROR(MATCH(J55,Tabelle1!$B$3:$B$21,0),"")</f>
        <v/>
      </c>
      <c r="N55" s="228">
        <f t="shared" si="34"/>
        <v>1</v>
      </c>
      <c r="O55" s="98" t="str">
        <f t="shared" si="42"/>
        <v/>
      </c>
      <c r="P55" s="96">
        <f t="shared" si="43"/>
        <v>44082</v>
      </c>
      <c r="Q55" s="97">
        <f>IFERROR(IF(MONTH(Q54+1)=MONTH(Q54),Q54+1,""),"")</f>
        <v>44082</v>
      </c>
      <c r="R55" s="227">
        <f t="shared" si="44"/>
        <v>0</v>
      </c>
      <c r="S55" s="206" t="str">
        <f t="shared" si="45"/>
        <v/>
      </c>
      <c r="T55" s="206" t="str">
        <f>IFERROR(MATCH(Q55,Tabelle1!$B$3:$B$21,0),"")</f>
        <v/>
      </c>
      <c r="U55" s="228">
        <f t="shared" si="46"/>
        <v>0</v>
      </c>
      <c r="V55" s="98" t="str">
        <f t="shared" si="47"/>
        <v/>
      </c>
      <c r="W55" s="96">
        <f t="shared" si="48"/>
        <v>44112</v>
      </c>
      <c r="X55" s="97">
        <f>IFERROR(IF(MONTH(X54+1)=MONTH(X54),X54+1,""),"")</f>
        <v>44112</v>
      </c>
      <c r="Y55" s="227">
        <f t="shared" si="49"/>
        <v>0</v>
      </c>
      <c r="Z55" s="206" t="str">
        <f t="shared" si="50"/>
        <v/>
      </c>
      <c r="AA55" s="206" t="str">
        <f>IFERROR(MATCH(X55,Tabelle1!$B$3:$B$21,0),"")</f>
        <v/>
      </c>
      <c r="AB55" s="228">
        <f t="shared" si="51"/>
        <v>0</v>
      </c>
      <c r="AC55" s="98" t="str">
        <f t="shared" si="52"/>
        <v/>
      </c>
      <c r="AD55" s="96">
        <f t="shared" si="53"/>
        <v>44143</v>
      </c>
      <c r="AE55" s="97">
        <f>IFERROR(IF(MONTH(AE54+1)=MONTH(AE54),AE54+1,""),"")</f>
        <v>44143</v>
      </c>
      <c r="AF55" s="227">
        <f t="shared" si="54"/>
        <v>1</v>
      </c>
      <c r="AG55" s="206" t="str">
        <f t="shared" si="55"/>
        <v/>
      </c>
      <c r="AH55" s="206" t="str">
        <f>IFERROR(MATCH(AE55,Tabelle1!$B$3:$B$21,0),"")</f>
        <v/>
      </c>
      <c r="AI55" s="228">
        <f t="shared" si="56"/>
        <v>1</v>
      </c>
      <c r="AJ55" s="98" t="str">
        <f t="shared" si="57"/>
        <v/>
      </c>
      <c r="AK55" s="96">
        <f t="shared" si="58"/>
        <v>44173</v>
      </c>
      <c r="AL55" s="97">
        <f>IFERROR(IF(MONTH(AL54+1)=MONTH(AL54),AL54+1,""),"")</f>
        <v>44173</v>
      </c>
      <c r="AM55" s="227">
        <f t="shared" si="59"/>
        <v>0</v>
      </c>
      <c r="AN55" s="206" t="str">
        <f t="shared" si="60"/>
        <v/>
      </c>
      <c r="AO55" s="206" t="str">
        <f>IFERROR(MATCH(AL55,Tabelle1!$B$3:$B$21,0),"")</f>
        <v/>
      </c>
      <c r="AP55" s="17">
        <f t="shared" si="61"/>
        <v>0</v>
      </c>
      <c r="AQ55" s="3"/>
    </row>
    <row r="56" spans="1:43" x14ac:dyDescent="0.25">
      <c r="A56" s="98" t="str">
        <f t="shared" si="35"/>
        <v/>
      </c>
      <c r="B56" s="96">
        <f t="shared" si="36"/>
        <v>44021</v>
      </c>
      <c r="C56" s="97">
        <f t="shared" si="62"/>
        <v>44021</v>
      </c>
      <c r="D56" s="204"/>
      <c r="E56" s="206"/>
      <c r="F56" s="206"/>
      <c r="G56" s="208">
        <f t="shared" si="37"/>
        <v>0</v>
      </c>
      <c r="H56" s="98" t="str">
        <f t="shared" si="38"/>
        <v/>
      </c>
      <c r="I56" s="96">
        <f t="shared" si="39"/>
        <v>44052</v>
      </c>
      <c r="J56" s="97">
        <f t="shared" si="63"/>
        <v>44052</v>
      </c>
      <c r="K56" s="227">
        <f t="shared" si="40"/>
        <v>1</v>
      </c>
      <c r="L56" s="206" t="str">
        <f t="shared" si="41"/>
        <v/>
      </c>
      <c r="M56" s="206" t="str">
        <f>IFERROR(MATCH(J56,Tabelle1!$B$3:$B$21,0),"")</f>
        <v/>
      </c>
      <c r="N56" s="228">
        <f t="shared" si="34"/>
        <v>1</v>
      </c>
      <c r="O56" s="98" t="str">
        <f t="shared" si="42"/>
        <v/>
      </c>
      <c r="P56" s="96">
        <f t="shared" si="43"/>
        <v>44083</v>
      </c>
      <c r="Q56" s="97">
        <f t="shared" si="64"/>
        <v>44083</v>
      </c>
      <c r="R56" s="227">
        <f t="shared" si="44"/>
        <v>0</v>
      </c>
      <c r="S56" s="206" t="str">
        <f t="shared" si="45"/>
        <v/>
      </c>
      <c r="T56" s="206" t="str">
        <f>IFERROR(MATCH(Q56,Tabelle1!$B$3:$B$21,0),"")</f>
        <v/>
      </c>
      <c r="U56" s="228">
        <f t="shared" si="46"/>
        <v>0</v>
      </c>
      <c r="V56" s="98" t="str">
        <f t="shared" si="47"/>
        <v/>
      </c>
      <c r="W56" s="96">
        <f t="shared" si="48"/>
        <v>44113</v>
      </c>
      <c r="X56" s="97">
        <f t="shared" si="65"/>
        <v>44113</v>
      </c>
      <c r="Y56" s="227">
        <f t="shared" si="49"/>
        <v>0</v>
      </c>
      <c r="Z56" s="206" t="str">
        <f t="shared" si="50"/>
        <v/>
      </c>
      <c r="AA56" s="206" t="str">
        <f>IFERROR(MATCH(X56,Tabelle1!$B$3:$B$21,0),"")</f>
        <v/>
      </c>
      <c r="AB56" s="228">
        <f t="shared" si="51"/>
        <v>0</v>
      </c>
      <c r="AC56" s="98">
        <f t="shared" si="52"/>
        <v>46</v>
      </c>
      <c r="AD56" s="96">
        <f t="shared" si="53"/>
        <v>44144</v>
      </c>
      <c r="AE56" s="97">
        <f t="shared" si="66"/>
        <v>44144</v>
      </c>
      <c r="AF56" s="227">
        <f t="shared" si="54"/>
        <v>0</v>
      </c>
      <c r="AG56" s="206" t="str">
        <f t="shared" si="55"/>
        <v/>
      </c>
      <c r="AH56" s="206" t="str">
        <f>IFERROR(MATCH(AE56,Tabelle1!$B$3:$B$21,0),"")</f>
        <v/>
      </c>
      <c r="AI56" s="228">
        <f t="shared" si="56"/>
        <v>0</v>
      </c>
      <c r="AJ56" s="98" t="str">
        <f t="shared" si="57"/>
        <v/>
      </c>
      <c r="AK56" s="96">
        <f t="shared" si="58"/>
        <v>44174</v>
      </c>
      <c r="AL56" s="97">
        <f t="shared" si="67"/>
        <v>44174</v>
      </c>
      <c r="AM56" s="227">
        <f t="shared" si="59"/>
        <v>0</v>
      </c>
      <c r="AN56" s="206" t="str">
        <f t="shared" si="60"/>
        <v/>
      </c>
      <c r="AO56" s="206" t="str">
        <f>IFERROR(MATCH(AL56,Tabelle1!$B$3:$B$21,0),"")</f>
        <v/>
      </c>
      <c r="AP56" s="17">
        <f t="shared" si="61"/>
        <v>0</v>
      </c>
      <c r="AQ56" s="3"/>
    </row>
    <row r="57" spans="1:43" x14ac:dyDescent="0.25">
      <c r="A57" s="98" t="str">
        <f t="shared" si="35"/>
        <v/>
      </c>
      <c r="B57" s="96">
        <f t="shared" si="36"/>
        <v>44022</v>
      </c>
      <c r="C57" s="97">
        <f t="shared" si="62"/>
        <v>44022</v>
      </c>
      <c r="D57" s="204"/>
      <c r="E57" s="206"/>
      <c r="F57" s="206"/>
      <c r="G57" s="208">
        <f t="shared" si="37"/>
        <v>0</v>
      </c>
      <c r="H57" s="98">
        <f t="shared" si="38"/>
        <v>33</v>
      </c>
      <c r="I57" s="96">
        <f t="shared" si="39"/>
        <v>44053</v>
      </c>
      <c r="J57" s="97">
        <f t="shared" si="63"/>
        <v>44053</v>
      </c>
      <c r="K57" s="227">
        <f t="shared" si="40"/>
        <v>0</v>
      </c>
      <c r="L57" s="206" t="str">
        <f t="shared" si="41"/>
        <v/>
      </c>
      <c r="M57" s="206" t="str">
        <f>IFERROR(MATCH(J57,Tabelle1!$B$3:$B$21,0),"")</f>
        <v/>
      </c>
      <c r="N57" s="228">
        <f t="shared" si="34"/>
        <v>0</v>
      </c>
      <c r="O57" s="98" t="str">
        <f t="shared" si="42"/>
        <v/>
      </c>
      <c r="P57" s="96">
        <f t="shared" si="43"/>
        <v>44084</v>
      </c>
      <c r="Q57" s="97">
        <f t="shared" si="64"/>
        <v>44084</v>
      </c>
      <c r="R57" s="227">
        <f t="shared" si="44"/>
        <v>0</v>
      </c>
      <c r="S57" s="206" t="str">
        <f t="shared" si="45"/>
        <v/>
      </c>
      <c r="T57" s="206" t="str">
        <f>IFERROR(MATCH(Q57,Tabelle1!$B$3:$B$21,0),"")</f>
        <v/>
      </c>
      <c r="U57" s="228">
        <f t="shared" si="46"/>
        <v>0</v>
      </c>
      <c r="V57" s="98" t="str">
        <f t="shared" si="47"/>
        <v/>
      </c>
      <c r="W57" s="96">
        <f t="shared" si="48"/>
        <v>44114</v>
      </c>
      <c r="X57" s="97">
        <f t="shared" si="65"/>
        <v>44114</v>
      </c>
      <c r="Y57" s="227">
        <f t="shared" si="49"/>
        <v>1</v>
      </c>
      <c r="Z57" s="206" t="str">
        <f t="shared" si="50"/>
        <v/>
      </c>
      <c r="AA57" s="206" t="str">
        <f>IFERROR(MATCH(X57,Tabelle1!$B$3:$B$21,0),"")</f>
        <v/>
      </c>
      <c r="AB57" s="228">
        <f t="shared" si="51"/>
        <v>1</v>
      </c>
      <c r="AC57" s="98" t="str">
        <f t="shared" si="52"/>
        <v/>
      </c>
      <c r="AD57" s="96">
        <f t="shared" si="53"/>
        <v>44145</v>
      </c>
      <c r="AE57" s="97">
        <f t="shared" si="66"/>
        <v>44145</v>
      </c>
      <c r="AF57" s="227">
        <f t="shared" si="54"/>
        <v>0</v>
      </c>
      <c r="AG57" s="206" t="str">
        <f t="shared" si="55"/>
        <v/>
      </c>
      <c r="AH57" s="206" t="str">
        <f>IFERROR(MATCH(AE57,Tabelle1!$B$3:$B$21,0),"")</f>
        <v/>
      </c>
      <c r="AI57" s="228">
        <f t="shared" si="56"/>
        <v>0</v>
      </c>
      <c r="AJ57" s="98" t="str">
        <f t="shared" si="57"/>
        <v/>
      </c>
      <c r="AK57" s="96">
        <f t="shared" si="58"/>
        <v>44175</v>
      </c>
      <c r="AL57" s="97">
        <f t="shared" si="67"/>
        <v>44175</v>
      </c>
      <c r="AM57" s="227">
        <f t="shared" si="59"/>
        <v>0</v>
      </c>
      <c r="AN57" s="206" t="str">
        <f t="shared" si="60"/>
        <v/>
      </c>
      <c r="AO57" s="206" t="str">
        <f>IFERROR(MATCH(AL57,Tabelle1!$B$3:$B$21,0),"")</f>
        <v/>
      </c>
      <c r="AP57" s="17">
        <f t="shared" si="61"/>
        <v>0</v>
      </c>
      <c r="AQ57" s="3"/>
    </row>
    <row r="58" spans="1:43" x14ac:dyDescent="0.25">
      <c r="A58" s="98" t="str">
        <f t="shared" si="35"/>
        <v/>
      </c>
      <c r="B58" s="96">
        <f t="shared" si="36"/>
        <v>44023</v>
      </c>
      <c r="C58" s="97">
        <f t="shared" si="62"/>
        <v>44023</v>
      </c>
      <c r="D58" s="204"/>
      <c r="E58" s="206"/>
      <c r="F58" s="206"/>
      <c r="G58" s="208">
        <f t="shared" si="37"/>
        <v>1</v>
      </c>
      <c r="H58" s="98" t="str">
        <f t="shared" si="38"/>
        <v/>
      </c>
      <c r="I58" s="96">
        <f t="shared" si="39"/>
        <v>44054</v>
      </c>
      <c r="J58" s="97">
        <f t="shared" si="63"/>
        <v>44054</v>
      </c>
      <c r="K58" s="227">
        <f t="shared" si="40"/>
        <v>0</v>
      </c>
      <c r="L58" s="206" t="str">
        <f t="shared" si="41"/>
        <v/>
      </c>
      <c r="M58" s="206" t="str">
        <f>IFERROR(MATCH(J58,Tabelle1!$B$3:$B$21,0),"")</f>
        <v/>
      </c>
      <c r="N58" s="228">
        <f t="shared" si="34"/>
        <v>0</v>
      </c>
      <c r="O58" s="98" t="str">
        <f t="shared" si="42"/>
        <v/>
      </c>
      <c r="P58" s="96">
        <f t="shared" si="43"/>
        <v>44085</v>
      </c>
      <c r="Q58" s="97">
        <f t="shared" si="64"/>
        <v>44085</v>
      </c>
      <c r="R58" s="227">
        <f t="shared" si="44"/>
        <v>0</v>
      </c>
      <c r="S58" s="206" t="str">
        <f t="shared" si="45"/>
        <v/>
      </c>
      <c r="T58" s="206" t="str">
        <f>IFERROR(MATCH(Q58,Tabelle1!$B$3:$B$21,0),"")</f>
        <v/>
      </c>
      <c r="U58" s="228">
        <f t="shared" si="46"/>
        <v>0</v>
      </c>
      <c r="V58" s="98" t="str">
        <f t="shared" si="47"/>
        <v/>
      </c>
      <c r="W58" s="96">
        <f t="shared" si="48"/>
        <v>44115</v>
      </c>
      <c r="X58" s="97">
        <f t="shared" si="65"/>
        <v>44115</v>
      </c>
      <c r="Y58" s="227">
        <f t="shared" si="49"/>
        <v>1</v>
      </c>
      <c r="Z58" s="206" t="str">
        <f t="shared" si="50"/>
        <v/>
      </c>
      <c r="AA58" s="206" t="str">
        <f>IFERROR(MATCH(X58,Tabelle1!$B$3:$B$21,0),"")</f>
        <v/>
      </c>
      <c r="AB58" s="228">
        <f t="shared" si="51"/>
        <v>1</v>
      </c>
      <c r="AC58" s="98" t="str">
        <f t="shared" si="52"/>
        <v/>
      </c>
      <c r="AD58" s="96">
        <f t="shared" si="53"/>
        <v>44146</v>
      </c>
      <c r="AE58" s="97">
        <f t="shared" si="66"/>
        <v>44146</v>
      </c>
      <c r="AF58" s="227">
        <f t="shared" si="54"/>
        <v>0</v>
      </c>
      <c r="AG58" s="206" t="str">
        <f t="shared" si="55"/>
        <v/>
      </c>
      <c r="AH58" s="206" t="str">
        <f>IFERROR(MATCH(AE58,Tabelle1!$B$3:$B$21,0),"")</f>
        <v/>
      </c>
      <c r="AI58" s="228">
        <f t="shared" si="56"/>
        <v>0</v>
      </c>
      <c r="AJ58" s="98" t="str">
        <f t="shared" si="57"/>
        <v/>
      </c>
      <c r="AK58" s="96">
        <f t="shared" si="58"/>
        <v>44176</v>
      </c>
      <c r="AL58" s="97">
        <f t="shared" si="67"/>
        <v>44176</v>
      </c>
      <c r="AM58" s="227">
        <f t="shared" si="59"/>
        <v>0</v>
      </c>
      <c r="AN58" s="206" t="str">
        <f t="shared" si="60"/>
        <v/>
      </c>
      <c r="AO58" s="206" t="str">
        <f>IFERROR(MATCH(AL58,Tabelle1!$B$3:$B$21,0),"")</f>
        <v/>
      </c>
      <c r="AP58" s="17">
        <f t="shared" si="61"/>
        <v>0</v>
      </c>
      <c r="AQ58" s="3"/>
    </row>
    <row r="59" spans="1:43" x14ac:dyDescent="0.25">
      <c r="A59" s="98" t="str">
        <f t="shared" si="35"/>
        <v/>
      </c>
      <c r="B59" s="96">
        <f t="shared" si="36"/>
        <v>44024</v>
      </c>
      <c r="C59" s="97">
        <f t="shared" si="62"/>
        <v>44024</v>
      </c>
      <c r="D59" s="204"/>
      <c r="E59" s="206"/>
      <c r="F59" s="206"/>
      <c r="G59" s="208">
        <f t="shared" si="37"/>
        <v>1</v>
      </c>
      <c r="H59" s="98" t="str">
        <f t="shared" si="38"/>
        <v/>
      </c>
      <c r="I59" s="96">
        <f t="shared" si="39"/>
        <v>44055</v>
      </c>
      <c r="J59" s="97">
        <f t="shared" si="63"/>
        <v>44055</v>
      </c>
      <c r="K59" s="227">
        <f t="shared" si="40"/>
        <v>0</v>
      </c>
      <c r="L59" s="206" t="str">
        <f t="shared" si="41"/>
        <v/>
      </c>
      <c r="M59" s="206" t="str">
        <f>IFERROR(MATCH(J59,Tabelle1!$B$3:$B$21,0),"")</f>
        <v/>
      </c>
      <c r="N59" s="228">
        <f t="shared" si="34"/>
        <v>0</v>
      </c>
      <c r="O59" s="98" t="str">
        <f t="shared" si="42"/>
        <v/>
      </c>
      <c r="P59" s="96">
        <f t="shared" si="43"/>
        <v>44086</v>
      </c>
      <c r="Q59" s="97">
        <f t="shared" si="64"/>
        <v>44086</v>
      </c>
      <c r="R59" s="227">
        <f t="shared" si="44"/>
        <v>1</v>
      </c>
      <c r="S59" s="206" t="str">
        <f t="shared" si="45"/>
        <v/>
      </c>
      <c r="T59" s="206" t="str">
        <f>IFERROR(MATCH(Q59,Tabelle1!$B$3:$B$21,0),"")</f>
        <v/>
      </c>
      <c r="U59" s="228">
        <f t="shared" si="46"/>
        <v>1</v>
      </c>
      <c r="V59" s="98">
        <f t="shared" si="47"/>
        <v>42</v>
      </c>
      <c r="W59" s="96">
        <f t="shared" si="48"/>
        <v>44116</v>
      </c>
      <c r="X59" s="97">
        <f t="shared" si="65"/>
        <v>44116</v>
      </c>
      <c r="Y59" s="227">
        <f t="shared" si="49"/>
        <v>0</v>
      </c>
      <c r="Z59" s="206" t="str">
        <f t="shared" si="50"/>
        <v/>
      </c>
      <c r="AA59" s="206" t="str">
        <f>IFERROR(MATCH(X59,Tabelle1!$B$3:$B$21,0),"")</f>
        <v/>
      </c>
      <c r="AB59" s="228">
        <f t="shared" si="51"/>
        <v>0</v>
      </c>
      <c r="AC59" s="98" t="str">
        <f t="shared" si="52"/>
        <v/>
      </c>
      <c r="AD59" s="96">
        <f t="shared" si="53"/>
        <v>44147</v>
      </c>
      <c r="AE59" s="97">
        <f t="shared" si="66"/>
        <v>44147</v>
      </c>
      <c r="AF59" s="227">
        <f t="shared" si="54"/>
        <v>0</v>
      </c>
      <c r="AG59" s="206" t="str">
        <f t="shared" si="55"/>
        <v/>
      </c>
      <c r="AH59" s="206" t="str">
        <f>IFERROR(MATCH(AE59,Tabelle1!$B$3:$B$21,0),"")</f>
        <v/>
      </c>
      <c r="AI59" s="228">
        <f t="shared" si="56"/>
        <v>0</v>
      </c>
      <c r="AJ59" s="98" t="str">
        <f t="shared" si="57"/>
        <v/>
      </c>
      <c r="AK59" s="96">
        <f t="shared" si="58"/>
        <v>44177</v>
      </c>
      <c r="AL59" s="97">
        <f t="shared" si="67"/>
        <v>44177</v>
      </c>
      <c r="AM59" s="227">
        <f t="shared" si="59"/>
        <v>1</v>
      </c>
      <c r="AN59" s="206" t="str">
        <f t="shared" si="60"/>
        <v/>
      </c>
      <c r="AO59" s="206" t="str">
        <f>IFERROR(MATCH(AL59,Tabelle1!$B$3:$B$21,0),"")</f>
        <v/>
      </c>
      <c r="AP59" s="17">
        <f t="shared" si="61"/>
        <v>1</v>
      </c>
      <c r="AQ59" s="3"/>
    </row>
    <row r="60" spans="1:43" x14ac:dyDescent="0.25">
      <c r="A60" s="98">
        <f t="shared" si="35"/>
        <v>29</v>
      </c>
      <c r="B60" s="96">
        <f t="shared" si="36"/>
        <v>44025</v>
      </c>
      <c r="C60" s="97">
        <f t="shared" si="62"/>
        <v>44025</v>
      </c>
      <c r="D60" s="204"/>
      <c r="E60" s="206"/>
      <c r="F60" s="206"/>
      <c r="G60" s="208">
        <f t="shared" si="37"/>
        <v>0</v>
      </c>
      <c r="H60" s="98" t="str">
        <f t="shared" si="38"/>
        <v/>
      </c>
      <c r="I60" s="96">
        <f t="shared" si="39"/>
        <v>44056</v>
      </c>
      <c r="J60" s="97">
        <f t="shared" si="63"/>
        <v>44056</v>
      </c>
      <c r="K60" s="227">
        <f t="shared" si="40"/>
        <v>0</v>
      </c>
      <c r="L60" s="206" t="str">
        <f t="shared" si="41"/>
        <v/>
      </c>
      <c r="M60" s="206" t="str">
        <f>IFERROR(MATCH(J60,Tabelle1!$B$3:$B$21,0),"")</f>
        <v/>
      </c>
      <c r="N60" s="228">
        <f t="shared" si="34"/>
        <v>0</v>
      </c>
      <c r="O60" s="98" t="str">
        <f t="shared" si="42"/>
        <v/>
      </c>
      <c r="P60" s="96">
        <f t="shared" si="43"/>
        <v>44087</v>
      </c>
      <c r="Q60" s="97">
        <f t="shared" si="64"/>
        <v>44087</v>
      </c>
      <c r="R60" s="227">
        <f t="shared" si="44"/>
        <v>1</v>
      </c>
      <c r="S60" s="206" t="str">
        <f t="shared" si="45"/>
        <v/>
      </c>
      <c r="T60" s="206" t="str">
        <f>IFERROR(MATCH(Q60,Tabelle1!$B$3:$B$21,0),"")</f>
        <v/>
      </c>
      <c r="U60" s="228">
        <f t="shared" si="46"/>
        <v>1</v>
      </c>
      <c r="V60" s="98" t="str">
        <f t="shared" si="47"/>
        <v/>
      </c>
      <c r="W60" s="96">
        <f t="shared" si="48"/>
        <v>44117</v>
      </c>
      <c r="X60" s="97">
        <f t="shared" si="65"/>
        <v>44117</v>
      </c>
      <c r="Y60" s="227">
        <f t="shared" si="49"/>
        <v>0</v>
      </c>
      <c r="Z60" s="206" t="str">
        <f t="shared" si="50"/>
        <v/>
      </c>
      <c r="AA60" s="206" t="str">
        <f>IFERROR(MATCH(X60,Tabelle1!$B$3:$B$21,0),"")</f>
        <v/>
      </c>
      <c r="AB60" s="228">
        <f t="shared" si="51"/>
        <v>0</v>
      </c>
      <c r="AC60" s="98" t="str">
        <f t="shared" si="52"/>
        <v/>
      </c>
      <c r="AD60" s="96">
        <f t="shared" si="53"/>
        <v>44148</v>
      </c>
      <c r="AE60" s="97">
        <f t="shared" si="66"/>
        <v>44148</v>
      </c>
      <c r="AF60" s="227">
        <f t="shared" si="54"/>
        <v>0</v>
      </c>
      <c r="AG60" s="206" t="str">
        <f t="shared" si="55"/>
        <v/>
      </c>
      <c r="AH60" s="206" t="str">
        <f>IFERROR(MATCH(AE60,Tabelle1!$B$3:$B$21,0),"")</f>
        <v/>
      </c>
      <c r="AI60" s="228">
        <f t="shared" si="56"/>
        <v>0</v>
      </c>
      <c r="AJ60" s="98" t="str">
        <f t="shared" si="57"/>
        <v/>
      </c>
      <c r="AK60" s="96">
        <f t="shared" si="58"/>
        <v>44178</v>
      </c>
      <c r="AL60" s="97">
        <f t="shared" si="67"/>
        <v>44178</v>
      </c>
      <c r="AM60" s="227">
        <f t="shared" si="59"/>
        <v>1</v>
      </c>
      <c r="AN60" s="206" t="str">
        <f t="shared" si="60"/>
        <v/>
      </c>
      <c r="AO60" s="206" t="str">
        <f>IFERROR(MATCH(AL60,Tabelle1!$B$3:$B$21,0),"")</f>
        <v/>
      </c>
      <c r="AP60" s="17">
        <f t="shared" si="61"/>
        <v>1</v>
      </c>
      <c r="AQ60" s="3"/>
    </row>
    <row r="61" spans="1:43" x14ac:dyDescent="0.25">
      <c r="A61" s="98" t="str">
        <f t="shared" si="35"/>
        <v/>
      </c>
      <c r="B61" s="96">
        <f t="shared" si="36"/>
        <v>44026</v>
      </c>
      <c r="C61" s="97">
        <f t="shared" si="62"/>
        <v>44026</v>
      </c>
      <c r="D61" s="204"/>
      <c r="E61" s="206"/>
      <c r="F61" s="206"/>
      <c r="G61" s="208">
        <f t="shared" si="37"/>
        <v>0</v>
      </c>
      <c r="H61" s="98" t="str">
        <f t="shared" si="38"/>
        <v/>
      </c>
      <c r="I61" s="96">
        <f t="shared" si="39"/>
        <v>44057</v>
      </c>
      <c r="J61" s="97">
        <f t="shared" si="63"/>
        <v>44057</v>
      </c>
      <c r="K61" s="227">
        <f t="shared" si="40"/>
        <v>0</v>
      </c>
      <c r="L61" s="206" t="str">
        <f t="shared" si="41"/>
        <v/>
      </c>
      <c r="M61" s="206" t="str">
        <f>IFERROR(MATCH(J61,Tabelle1!$B$3:$B$21,0),"")</f>
        <v/>
      </c>
      <c r="N61" s="228">
        <f t="shared" si="34"/>
        <v>0</v>
      </c>
      <c r="O61" s="98">
        <f t="shared" si="42"/>
        <v>38</v>
      </c>
      <c r="P61" s="96">
        <f t="shared" si="43"/>
        <v>44088</v>
      </c>
      <c r="Q61" s="97">
        <f t="shared" si="64"/>
        <v>44088</v>
      </c>
      <c r="R61" s="227">
        <f t="shared" si="44"/>
        <v>0</v>
      </c>
      <c r="S61" s="206" t="str">
        <f t="shared" si="45"/>
        <v/>
      </c>
      <c r="T61" s="206" t="str">
        <f>IFERROR(MATCH(Q61,Tabelle1!$B$3:$B$21,0),"")</f>
        <v/>
      </c>
      <c r="U61" s="228">
        <f t="shared" si="46"/>
        <v>0</v>
      </c>
      <c r="V61" s="98" t="str">
        <f t="shared" si="47"/>
        <v/>
      </c>
      <c r="W61" s="96">
        <f t="shared" si="48"/>
        <v>44118</v>
      </c>
      <c r="X61" s="97">
        <f t="shared" si="65"/>
        <v>44118</v>
      </c>
      <c r="Y61" s="227">
        <f t="shared" si="49"/>
        <v>0</v>
      </c>
      <c r="Z61" s="206" t="str">
        <f t="shared" si="50"/>
        <v/>
      </c>
      <c r="AA61" s="206" t="str">
        <f>IFERROR(MATCH(X61,Tabelle1!$B$3:$B$21,0),"")</f>
        <v/>
      </c>
      <c r="AB61" s="228">
        <f t="shared" si="51"/>
        <v>0</v>
      </c>
      <c r="AC61" s="98" t="str">
        <f t="shared" si="52"/>
        <v/>
      </c>
      <c r="AD61" s="96">
        <f t="shared" si="53"/>
        <v>44149</v>
      </c>
      <c r="AE61" s="97">
        <f t="shared" si="66"/>
        <v>44149</v>
      </c>
      <c r="AF61" s="227">
        <f t="shared" si="54"/>
        <v>1</v>
      </c>
      <c r="AG61" s="206" t="str">
        <f t="shared" si="55"/>
        <v/>
      </c>
      <c r="AH61" s="206" t="str">
        <f>IFERROR(MATCH(AE61,Tabelle1!$B$3:$B$21,0),"")</f>
        <v/>
      </c>
      <c r="AI61" s="228">
        <f t="shared" si="56"/>
        <v>1</v>
      </c>
      <c r="AJ61" s="98">
        <f t="shared" si="57"/>
        <v>51</v>
      </c>
      <c r="AK61" s="96">
        <f t="shared" si="58"/>
        <v>44179</v>
      </c>
      <c r="AL61" s="97">
        <f t="shared" si="67"/>
        <v>44179</v>
      </c>
      <c r="AM61" s="227">
        <f t="shared" si="59"/>
        <v>0</v>
      </c>
      <c r="AN61" s="206" t="str">
        <f t="shared" si="60"/>
        <v/>
      </c>
      <c r="AO61" s="206" t="str">
        <f>IFERROR(MATCH(AL61,Tabelle1!$B$3:$B$21,0),"")</f>
        <v/>
      </c>
      <c r="AP61" s="17">
        <f t="shared" si="61"/>
        <v>0</v>
      </c>
      <c r="AQ61" s="3"/>
    </row>
    <row r="62" spans="1:43" x14ac:dyDescent="0.25">
      <c r="A62" s="98" t="str">
        <f t="shared" si="35"/>
        <v/>
      </c>
      <c r="B62" s="96">
        <f t="shared" si="36"/>
        <v>44027</v>
      </c>
      <c r="C62" s="97">
        <f t="shared" si="62"/>
        <v>44027</v>
      </c>
      <c r="D62" s="204"/>
      <c r="E62" s="206"/>
      <c r="F62" s="206"/>
      <c r="G62" s="208">
        <f t="shared" si="37"/>
        <v>0</v>
      </c>
      <c r="H62" s="98" t="str">
        <f t="shared" si="38"/>
        <v/>
      </c>
      <c r="I62" s="96">
        <f t="shared" si="39"/>
        <v>44058</v>
      </c>
      <c r="J62" s="97">
        <f t="shared" si="63"/>
        <v>44058</v>
      </c>
      <c r="K62" s="230">
        <f t="shared" si="40"/>
        <v>1</v>
      </c>
      <c r="L62" s="227" t="str">
        <f t="shared" si="41"/>
        <v/>
      </c>
      <c r="M62" s="230" t="str">
        <f>IFERROR(MATCH(J62,Tabelle1!$B$3:$B$21,0),"")</f>
        <v/>
      </c>
      <c r="N62" s="228">
        <f t="shared" si="34"/>
        <v>1</v>
      </c>
      <c r="O62" s="98" t="str">
        <f t="shared" si="42"/>
        <v/>
      </c>
      <c r="P62" s="96">
        <f t="shared" si="43"/>
        <v>44089</v>
      </c>
      <c r="Q62" s="97">
        <f t="shared" si="64"/>
        <v>44089</v>
      </c>
      <c r="R62" s="227">
        <f t="shared" si="44"/>
        <v>0</v>
      </c>
      <c r="S62" s="206" t="str">
        <f t="shared" si="45"/>
        <v/>
      </c>
      <c r="T62" s="206" t="str">
        <f>IFERROR(MATCH(Q62,Tabelle1!$B$3:$B$21,0),"")</f>
        <v/>
      </c>
      <c r="U62" s="228">
        <f t="shared" si="46"/>
        <v>0</v>
      </c>
      <c r="V62" s="98" t="str">
        <f t="shared" si="47"/>
        <v/>
      </c>
      <c r="W62" s="96">
        <f t="shared" si="48"/>
        <v>44119</v>
      </c>
      <c r="X62" s="97">
        <f t="shared" si="65"/>
        <v>44119</v>
      </c>
      <c r="Y62" s="227">
        <f t="shared" si="49"/>
        <v>0</v>
      </c>
      <c r="Z62" s="206" t="str">
        <f t="shared" si="50"/>
        <v/>
      </c>
      <c r="AA62" s="206" t="str">
        <f>IFERROR(MATCH(X62,Tabelle1!$B$3:$B$21,0),"")</f>
        <v/>
      </c>
      <c r="AB62" s="228">
        <f t="shared" si="51"/>
        <v>0</v>
      </c>
      <c r="AC62" s="98" t="str">
        <f t="shared" si="52"/>
        <v/>
      </c>
      <c r="AD62" s="96">
        <f t="shared" si="53"/>
        <v>44150</v>
      </c>
      <c r="AE62" s="97">
        <f t="shared" si="66"/>
        <v>44150</v>
      </c>
      <c r="AF62" s="227">
        <f t="shared" si="54"/>
        <v>1</v>
      </c>
      <c r="AG62" s="206" t="str">
        <f t="shared" si="55"/>
        <v/>
      </c>
      <c r="AH62" s="206" t="str">
        <f>IFERROR(MATCH(AE62,Tabelle1!$B$3:$B$21,0),"")</f>
        <v/>
      </c>
      <c r="AI62" s="228">
        <f t="shared" si="56"/>
        <v>1</v>
      </c>
      <c r="AJ62" s="98" t="str">
        <f t="shared" si="57"/>
        <v/>
      </c>
      <c r="AK62" s="96">
        <f t="shared" si="58"/>
        <v>44180</v>
      </c>
      <c r="AL62" s="97">
        <f t="shared" si="67"/>
        <v>44180</v>
      </c>
      <c r="AM62" s="227">
        <f t="shared" si="59"/>
        <v>0</v>
      </c>
      <c r="AN62" s="206" t="str">
        <f t="shared" si="60"/>
        <v/>
      </c>
      <c r="AO62" s="206" t="str">
        <f>IFERROR(MATCH(AL62,Tabelle1!$B$3:$B$21,0),"")</f>
        <v/>
      </c>
      <c r="AP62" s="17">
        <f t="shared" si="61"/>
        <v>0</v>
      </c>
      <c r="AQ62" s="3"/>
    </row>
    <row r="63" spans="1:43" x14ac:dyDescent="0.25">
      <c r="A63" s="98" t="str">
        <f t="shared" si="35"/>
        <v/>
      </c>
      <c r="B63" s="96">
        <f t="shared" si="36"/>
        <v>44028</v>
      </c>
      <c r="C63" s="97">
        <f t="shared" si="62"/>
        <v>44028</v>
      </c>
      <c r="D63" s="204"/>
      <c r="E63" s="206"/>
      <c r="F63" s="206"/>
      <c r="G63" s="208">
        <f t="shared" si="37"/>
        <v>0</v>
      </c>
      <c r="H63" s="98" t="str">
        <f t="shared" si="38"/>
        <v/>
      </c>
      <c r="I63" s="96">
        <f t="shared" si="39"/>
        <v>44059</v>
      </c>
      <c r="J63" s="97">
        <f t="shared" si="63"/>
        <v>44059</v>
      </c>
      <c r="K63" s="227">
        <f t="shared" si="40"/>
        <v>1</v>
      </c>
      <c r="L63" s="206" t="str">
        <f t="shared" si="41"/>
        <v/>
      </c>
      <c r="M63" s="206" t="str">
        <f>IFERROR(MATCH(J63,Tabelle1!$B$3:$B$21,0),"")</f>
        <v/>
      </c>
      <c r="N63" s="228">
        <f t="shared" si="34"/>
        <v>1</v>
      </c>
      <c r="O63" s="98" t="str">
        <f t="shared" si="42"/>
        <v/>
      </c>
      <c r="P63" s="96">
        <f t="shared" si="43"/>
        <v>44090</v>
      </c>
      <c r="Q63" s="97">
        <f t="shared" si="64"/>
        <v>44090</v>
      </c>
      <c r="R63" s="227">
        <f t="shared" si="44"/>
        <v>0</v>
      </c>
      <c r="S63" s="206" t="str">
        <f t="shared" si="45"/>
        <v/>
      </c>
      <c r="T63" s="206" t="str">
        <f>IFERROR(MATCH(Q63,Tabelle1!$B$3:$B$21,0),"")</f>
        <v/>
      </c>
      <c r="U63" s="228">
        <f t="shared" si="46"/>
        <v>0</v>
      </c>
      <c r="V63" s="98" t="str">
        <f t="shared" si="47"/>
        <v/>
      </c>
      <c r="W63" s="96">
        <f t="shared" si="48"/>
        <v>44120</v>
      </c>
      <c r="X63" s="97">
        <f t="shared" si="65"/>
        <v>44120</v>
      </c>
      <c r="Y63" s="227">
        <f t="shared" si="49"/>
        <v>0</v>
      </c>
      <c r="Z63" s="206" t="str">
        <f t="shared" si="50"/>
        <v/>
      </c>
      <c r="AA63" s="206" t="str">
        <f>IFERROR(MATCH(X63,Tabelle1!$B$3:$B$21,0),"")</f>
        <v/>
      </c>
      <c r="AB63" s="228">
        <f t="shared" si="51"/>
        <v>0</v>
      </c>
      <c r="AC63" s="98">
        <f t="shared" si="52"/>
        <v>47</v>
      </c>
      <c r="AD63" s="96">
        <f t="shared" si="53"/>
        <v>44151</v>
      </c>
      <c r="AE63" s="97">
        <f t="shared" si="66"/>
        <v>44151</v>
      </c>
      <c r="AF63" s="227">
        <f t="shared" si="54"/>
        <v>0</v>
      </c>
      <c r="AG63" s="206" t="str">
        <f t="shared" si="55"/>
        <v/>
      </c>
      <c r="AH63" s="206" t="str">
        <f>IFERROR(MATCH(AE63,Tabelle1!$B$3:$B$21,0),"")</f>
        <v/>
      </c>
      <c r="AI63" s="228">
        <f t="shared" si="56"/>
        <v>0</v>
      </c>
      <c r="AJ63" s="98" t="str">
        <f t="shared" si="57"/>
        <v/>
      </c>
      <c r="AK63" s="96">
        <f t="shared" si="58"/>
        <v>44181</v>
      </c>
      <c r="AL63" s="97">
        <f t="shared" si="67"/>
        <v>44181</v>
      </c>
      <c r="AM63" s="227">
        <f t="shared" si="59"/>
        <v>0</v>
      </c>
      <c r="AN63" s="206" t="str">
        <f t="shared" si="60"/>
        <v/>
      </c>
      <c r="AO63" s="206" t="str">
        <f>IFERROR(MATCH(AL63,Tabelle1!$B$3:$B$21,0),"")</f>
        <v/>
      </c>
      <c r="AP63" s="17">
        <f t="shared" si="61"/>
        <v>0</v>
      </c>
      <c r="AQ63" s="3"/>
    </row>
    <row r="64" spans="1:43" x14ac:dyDescent="0.25">
      <c r="A64" s="98" t="str">
        <f t="shared" si="35"/>
        <v/>
      </c>
      <c r="B64" s="96">
        <f t="shared" si="36"/>
        <v>44029</v>
      </c>
      <c r="C64" s="97">
        <f t="shared" si="62"/>
        <v>44029</v>
      </c>
      <c r="D64" s="204"/>
      <c r="E64" s="206"/>
      <c r="F64" s="206"/>
      <c r="G64" s="208">
        <f t="shared" si="37"/>
        <v>0</v>
      </c>
      <c r="H64" s="98">
        <f t="shared" si="38"/>
        <v>34</v>
      </c>
      <c r="I64" s="96">
        <f t="shared" si="39"/>
        <v>44060</v>
      </c>
      <c r="J64" s="97">
        <f t="shared" si="63"/>
        <v>44060</v>
      </c>
      <c r="K64" s="227">
        <f t="shared" si="40"/>
        <v>0</v>
      </c>
      <c r="L64" s="206" t="str">
        <f t="shared" si="41"/>
        <v/>
      </c>
      <c r="M64" s="206" t="str">
        <f>IFERROR(MATCH(J64,Tabelle1!$B$3:$B$21,0),"")</f>
        <v/>
      </c>
      <c r="N64" s="228">
        <f t="shared" si="34"/>
        <v>0</v>
      </c>
      <c r="O64" s="98" t="str">
        <f t="shared" si="42"/>
        <v/>
      </c>
      <c r="P64" s="96">
        <f t="shared" si="43"/>
        <v>44091</v>
      </c>
      <c r="Q64" s="97">
        <f t="shared" si="64"/>
        <v>44091</v>
      </c>
      <c r="R64" s="227">
        <f t="shared" si="44"/>
        <v>0</v>
      </c>
      <c r="S64" s="206" t="str">
        <f t="shared" si="45"/>
        <v/>
      </c>
      <c r="T64" s="206" t="str">
        <f>IFERROR(MATCH(Q64,Tabelle1!$B$3:$B$21,0),"")</f>
        <v/>
      </c>
      <c r="U64" s="228">
        <f t="shared" si="46"/>
        <v>0</v>
      </c>
      <c r="V64" s="98" t="str">
        <f t="shared" si="47"/>
        <v/>
      </c>
      <c r="W64" s="96">
        <f t="shared" si="48"/>
        <v>44121</v>
      </c>
      <c r="X64" s="97">
        <f t="shared" si="65"/>
        <v>44121</v>
      </c>
      <c r="Y64" s="227">
        <f t="shared" si="49"/>
        <v>1</v>
      </c>
      <c r="Z64" s="206" t="str">
        <f t="shared" si="50"/>
        <v/>
      </c>
      <c r="AA64" s="206" t="str">
        <f>IFERROR(MATCH(X64,Tabelle1!$B$3:$B$21,0),"")</f>
        <v/>
      </c>
      <c r="AB64" s="228">
        <f t="shared" si="51"/>
        <v>1</v>
      </c>
      <c r="AC64" s="98" t="str">
        <f t="shared" si="52"/>
        <v/>
      </c>
      <c r="AD64" s="96">
        <f t="shared" si="53"/>
        <v>44152</v>
      </c>
      <c r="AE64" s="97">
        <f t="shared" si="66"/>
        <v>44152</v>
      </c>
      <c r="AF64" s="227">
        <f t="shared" si="54"/>
        <v>0</v>
      </c>
      <c r="AG64" s="206" t="str">
        <f t="shared" si="55"/>
        <v/>
      </c>
      <c r="AH64" s="206" t="str">
        <f>IFERROR(MATCH(AE64,Tabelle1!$B$3:$B$21,0),"")</f>
        <v/>
      </c>
      <c r="AI64" s="228">
        <f t="shared" si="56"/>
        <v>0</v>
      </c>
      <c r="AJ64" s="98" t="str">
        <f t="shared" si="57"/>
        <v/>
      </c>
      <c r="AK64" s="96">
        <f t="shared" si="58"/>
        <v>44182</v>
      </c>
      <c r="AL64" s="97">
        <f t="shared" si="67"/>
        <v>44182</v>
      </c>
      <c r="AM64" s="227">
        <f t="shared" si="59"/>
        <v>0</v>
      </c>
      <c r="AN64" s="206" t="str">
        <f t="shared" si="60"/>
        <v/>
      </c>
      <c r="AO64" s="206" t="str">
        <f>IFERROR(MATCH(AL64,Tabelle1!$B$3:$B$21,0),"")</f>
        <v/>
      </c>
      <c r="AP64" s="17">
        <f t="shared" si="61"/>
        <v>0</v>
      </c>
      <c r="AQ64" s="3"/>
    </row>
    <row r="65" spans="1:43" x14ac:dyDescent="0.25">
      <c r="A65" s="98" t="str">
        <f t="shared" si="35"/>
        <v/>
      </c>
      <c r="B65" s="96">
        <f t="shared" si="36"/>
        <v>44030</v>
      </c>
      <c r="C65" s="97">
        <f t="shared" si="62"/>
        <v>44030</v>
      </c>
      <c r="D65" s="204"/>
      <c r="E65" s="206"/>
      <c r="F65" s="206"/>
      <c r="G65" s="208">
        <f t="shared" si="37"/>
        <v>1</v>
      </c>
      <c r="H65" s="98" t="str">
        <f t="shared" si="38"/>
        <v/>
      </c>
      <c r="I65" s="96">
        <f t="shared" si="39"/>
        <v>44061</v>
      </c>
      <c r="J65" s="97">
        <f t="shared" si="63"/>
        <v>44061</v>
      </c>
      <c r="K65" s="227">
        <f t="shared" si="40"/>
        <v>0</v>
      </c>
      <c r="L65" s="206" t="str">
        <f t="shared" si="41"/>
        <v/>
      </c>
      <c r="M65" s="206" t="str">
        <f>IFERROR(MATCH(J65,Tabelle1!$B$3:$B$21,0),"")</f>
        <v/>
      </c>
      <c r="N65" s="228">
        <f t="shared" si="34"/>
        <v>0</v>
      </c>
      <c r="O65" s="98" t="str">
        <f t="shared" si="42"/>
        <v/>
      </c>
      <c r="P65" s="96">
        <f t="shared" si="43"/>
        <v>44092</v>
      </c>
      <c r="Q65" s="97">
        <f t="shared" si="64"/>
        <v>44092</v>
      </c>
      <c r="R65" s="227">
        <f t="shared" si="44"/>
        <v>0</v>
      </c>
      <c r="S65" s="206" t="str">
        <f t="shared" si="45"/>
        <v/>
      </c>
      <c r="T65" s="206" t="str">
        <f>IFERROR(MATCH(Q65,Tabelle1!$B$3:$B$21,0),"")</f>
        <v/>
      </c>
      <c r="U65" s="228">
        <f t="shared" si="46"/>
        <v>0</v>
      </c>
      <c r="V65" s="98" t="str">
        <f t="shared" si="47"/>
        <v/>
      </c>
      <c r="W65" s="96">
        <f t="shared" si="48"/>
        <v>44122</v>
      </c>
      <c r="X65" s="97">
        <f t="shared" si="65"/>
        <v>44122</v>
      </c>
      <c r="Y65" s="227">
        <f t="shared" si="49"/>
        <v>1</v>
      </c>
      <c r="Z65" s="206" t="str">
        <f t="shared" si="50"/>
        <v/>
      </c>
      <c r="AA65" s="206" t="str">
        <f>IFERROR(MATCH(X65,Tabelle1!$B$3:$B$21,0),"")</f>
        <v/>
      </c>
      <c r="AB65" s="228">
        <f t="shared" si="51"/>
        <v>1</v>
      </c>
      <c r="AC65" s="98" t="str">
        <f t="shared" si="52"/>
        <v/>
      </c>
      <c r="AD65" s="96">
        <f t="shared" si="53"/>
        <v>44153</v>
      </c>
      <c r="AE65" s="97">
        <f t="shared" si="66"/>
        <v>44153</v>
      </c>
      <c r="AF65" s="227">
        <f t="shared" si="54"/>
        <v>0</v>
      </c>
      <c r="AG65" s="206" t="str">
        <f t="shared" si="55"/>
        <v/>
      </c>
      <c r="AH65" s="206" t="str">
        <f>IFERROR(MATCH(AE65,Tabelle1!$B$3:$B$21,0),"")</f>
        <v/>
      </c>
      <c r="AI65" s="228">
        <f t="shared" si="56"/>
        <v>0</v>
      </c>
      <c r="AJ65" s="98" t="str">
        <f t="shared" si="57"/>
        <v/>
      </c>
      <c r="AK65" s="96">
        <f t="shared" si="58"/>
        <v>44183</v>
      </c>
      <c r="AL65" s="97">
        <f t="shared" si="67"/>
        <v>44183</v>
      </c>
      <c r="AM65" s="227">
        <f t="shared" si="59"/>
        <v>0</v>
      </c>
      <c r="AN65" s="206" t="str">
        <f t="shared" si="60"/>
        <v/>
      </c>
      <c r="AO65" s="206" t="str">
        <f>IFERROR(MATCH(AL65,Tabelle1!$B$3:$B$21,0),"")</f>
        <v/>
      </c>
      <c r="AP65" s="17">
        <f t="shared" si="61"/>
        <v>0</v>
      </c>
      <c r="AQ65" s="3"/>
    </row>
    <row r="66" spans="1:43" x14ac:dyDescent="0.25">
      <c r="A66" s="98" t="str">
        <f t="shared" si="35"/>
        <v/>
      </c>
      <c r="B66" s="96">
        <f t="shared" si="36"/>
        <v>44031</v>
      </c>
      <c r="C66" s="97">
        <f t="shared" si="62"/>
        <v>44031</v>
      </c>
      <c r="D66" s="204"/>
      <c r="E66" s="206"/>
      <c r="F66" s="206"/>
      <c r="G66" s="208">
        <f t="shared" si="37"/>
        <v>1</v>
      </c>
      <c r="H66" s="98" t="str">
        <f t="shared" si="38"/>
        <v/>
      </c>
      <c r="I66" s="96">
        <f t="shared" si="39"/>
        <v>44062</v>
      </c>
      <c r="J66" s="97">
        <f t="shared" si="63"/>
        <v>44062</v>
      </c>
      <c r="K66" s="227">
        <f t="shared" si="40"/>
        <v>0</v>
      </c>
      <c r="L66" s="206" t="str">
        <f t="shared" si="41"/>
        <v/>
      </c>
      <c r="M66" s="206" t="str">
        <f>IFERROR(MATCH(J66,Tabelle1!$B$3:$B$21,0),"")</f>
        <v/>
      </c>
      <c r="N66" s="228">
        <f t="shared" si="34"/>
        <v>0</v>
      </c>
      <c r="O66" s="98" t="str">
        <f t="shared" si="42"/>
        <v/>
      </c>
      <c r="P66" s="96">
        <f t="shared" si="43"/>
        <v>44093</v>
      </c>
      <c r="Q66" s="97">
        <f t="shared" si="64"/>
        <v>44093</v>
      </c>
      <c r="R66" s="227">
        <f t="shared" si="44"/>
        <v>1</v>
      </c>
      <c r="S66" s="206" t="str">
        <f t="shared" si="45"/>
        <v/>
      </c>
      <c r="T66" s="206" t="str">
        <f>IFERROR(MATCH(Q66,Tabelle1!$B$3:$B$21,0),"")</f>
        <v/>
      </c>
      <c r="U66" s="228">
        <f t="shared" si="46"/>
        <v>1</v>
      </c>
      <c r="V66" s="98">
        <f t="shared" si="47"/>
        <v>43</v>
      </c>
      <c r="W66" s="96">
        <f t="shared" si="48"/>
        <v>44123</v>
      </c>
      <c r="X66" s="97">
        <f t="shared" si="65"/>
        <v>44123</v>
      </c>
      <c r="Y66" s="227">
        <f t="shared" si="49"/>
        <v>0</v>
      </c>
      <c r="Z66" s="206" t="str">
        <f t="shared" si="50"/>
        <v/>
      </c>
      <c r="AA66" s="206" t="str">
        <f>IFERROR(MATCH(X66,Tabelle1!$B$3:$B$21,0),"")</f>
        <v/>
      </c>
      <c r="AB66" s="228">
        <f t="shared" si="51"/>
        <v>0</v>
      </c>
      <c r="AC66" s="98" t="str">
        <f t="shared" si="52"/>
        <v/>
      </c>
      <c r="AD66" s="96">
        <f t="shared" si="53"/>
        <v>44154</v>
      </c>
      <c r="AE66" s="97">
        <f t="shared" si="66"/>
        <v>44154</v>
      </c>
      <c r="AF66" s="227">
        <f t="shared" si="54"/>
        <v>0</v>
      </c>
      <c r="AG66" s="206" t="str">
        <f t="shared" si="55"/>
        <v/>
      </c>
      <c r="AH66" s="206" t="str">
        <f>IFERROR(MATCH(AE66,Tabelle1!$B$3:$B$21,0),"")</f>
        <v/>
      </c>
      <c r="AI66" s="228">
        <f t="shared" si="56"/>
        <v>0</v>
      </c>
      <c r="AJ66" s="98" t="str">
        <f t="shared" si="57"/>
        <v/>
      </c>
      <c r="AK66" s="96">
        <f t="shared" si="58"/>
        <v>44184</v>
      </c>
      <c r="AL66" s="97">
        <f t="shared" si="67"/>
        <v>44184</v>
      </c>
      <c r="AM66" s="227">
        <f t="shared" si="59"/>
        <v>1</v>
      </c>
      <c r="AN66" s="206" t="str">
        <f t="shared" si="60"/>
        <v/>
      </c>
      <c r="AO66" s="206" t="str">
        <f>IFERROR(MATCH(AL66,Tabelle1!$B$3:$B$21,0),"")</f>
        <v/>
      </c>
      <c r="AP66" s="17">
        <f t="shared" si="61"/>
        <v>1</v>
      </c>
      <c r="AQ66" s="3"/>
    </row>
    <row r="67" spans="1:43" x14ac:dyDescent="0.25">
      <c r="A67" s="98">
        <f t="shared" si="35"/>
        <v>30</v>
      </c>
      <c r="B67" s="96">
        <f t="shared" si="36"/>
        <v>44032</v>
      </c>
      <c r="C67" s="97">
        <f t="shared" si="62"/>
        <v>44032</v>
      </c>
      <c r="D67" s="204"/>
      <c r="E67" s="206"/>
      <c r="F67" s="206"/>
      <c r="G67" s="208">
        <f t="shared" si="37"/>
        <v>0</v>
      </c>
      <c r="H67" s="98" t="str">
        <f t="shared" si="38"/>
        <v/>
      </c>
      <c r="I67" s="96">
        <f t="shared" si="39"/>
        <v>44063</v>
      </c>
      <c r="J67" s="97">
        <f t="shared" si="63"/>
        <v>44063</v>
      </c>
      <c r="K67" s="227">
        <f t="shared" si="40"/>
        <v>0</v>
      </c>
      <c r="L67" s="206" t="str">
        <f t="shared" si="41"/>
        <v/>
      </c>
      <c r="M67" s="206" t="str">
        <f>IFERROR(MATCH(J67,Tabelle1!$B$3:$B$21,0),"")</f>
        <v/>
      </c>
      <c r="N67" s="228">
        <f t="shared" si="34"/>
        <v>0</v>
      </c>
      <c r="O67" s="98" t="str">
        <f t="shared" si="42"/>
        <v/>
      </c>
      <c r="P67" s="96">
        <f t="shared" si="43"/>
        <v>44094</v>
      </c>
      <c r="Q67" s="97">
        <f t="shared" si="64"/>
        <v>44094</v>
      </c>
      <c r="R67" s="227">
        <f t="shared" si="44"/>
        <v>1</v>
      </c>
      <c r="S67" s="206" t="str">
        <f t="shared" si="45"/>
        <v/>
      </c>
      <c r="T67" s="206" t="str">
        <f>IFERROR(MATCH(Q67,Tabelle1!$B$3:$B$21,0),"")</f>
        <v/>
      </c>
      <c r="U67" s="228">
        <f t="shared" si="46"/>
        <v>1</v>
      </c>
      <c r="V67" s="98" t="str">
        <f t="shared" si="47"/>
        <v/>
      </c>
      <c r="W67" s="96">
        <f t="shared" si="48"/>
        <v>44124</v>
      </c>
      <c r="X67" s="97">
        <f t="shared" si="65"/>
        <v>44124</v>
      </c>
      <c r="Y67" s="227">
        <f t="shared" si="49"/>
        <v>0</v>
      </c>
      <c r="Z67" s="206" t="str">
        <f t="shared" si="50"/>
        <v/>
      </c>
      <c r="AA67" s="206" t="str">
        <f>IFERROR(MATCH(X67,Tabelle1!$B$3:$B$21,0),"")</f>
        <v/>
      </c>
      <c r="AB67" s="228">
        <f t="shared" si="51"/>
        <v>0</v>
      </c>
      <c r="AC67" s="98" t="str">
        <f t="shared" si="52"/>
        <v/>
      </c>
      <c r="AD67" s="96">
        <f t="shared" si="53"/>
        <v>44155</v>
      </c>
      <c r="AE67" s="97">
        <f t="shared" si="66"/>
        <v>44155</v>
      </c>
      <c r="AF67" s="227">
        <f t="shared" si="54"/>
        <v>0</v>
      </c>
      <c r="AG67" s="206" t="str">
        <f t="shared" si="55"/>
        <v/>
      </c>
      <c r="AH67" s="206" t="str">
        <f>IFERROR(MATCH(AE67,Tabelle1!$B$3:$B$21,0),"")</f>
        <v/>
      </c>
      <c r="AI67" s="228">
        <f t="shared" si="56"/>
        <v>0</v>
      </c>
      <c r="AJ67" s="98" t="str">
        <f t="shared" si="57"/>
        <v/>
      </c>
      <c r="AK67" s="96">
        <f t="shared" si="58"/>
        <v>44185</v>
      </c>
      <c r="AL67" s="97">
        <f t="shared" si="67"/>
        <v>44185</v>
      </c>
      <c r="AM67" s="227">
        <f t="shared" si="59"/>
        <v>1</v>
      </c>
      <c r="AN67" s="206" t="str">
        <f t="shared" si="60"/>
        <v/>
      </c>
      <c r="AO67" s="206" t="str">
        <f>IFERROR(MATCH(AL67,Tabelle1!$B$3:$B$21,0),"")</f>
        <v/>
      </c>
      <c r="AP67" s="17">
        <f t="shared" si="61"/>
        <v>1</v>
      </c>
      <c r="AQ67" s="3"/>
    </row>
    <row r="68" spans="1:43" x14ac:dyDescent="0.25">
      <c r="A68" s="98" t="str">
        <f t="shared" si="35"/>
        <v/>
      </c>
      <c r="B68" s="96">
        <f t="shared" si="36"/>
        <v>44033</v>
      </c>
      <c r="C68" s="97">
        <f t="shared" si="62"/>
        <v>44033</v>
      </c>
      <c r="D68" s="204"/>
      <c r="E68" s="206"/>
      <c r="F68" s="206"/>
      <c r="G68" s="208">
        <f t="shared" si="37"/>
        <v>0</v>
      </c>
      <c r="H68" s="98" t="str">
        <f t="shared" si="38"/>
        <v/>
      </c>
      <c r="I68" s="96">
        <f t="shared" si="39"/>
        <v>44064</v>
      </c>
      <c r="J68" s="97">
        <f t="shared" si="63"/>
        <v>44064</v>
      </c>
      <c r="K68" s="227">
        <f t="shared" si="40"/>
        <v>0</v>
      </c>
      <c r="L68" s="206" t="str">
        <f t="shared" si="41"/>
        <v/>
      </c>
      <c r="M68" s="206" t="str">
        <f>IFERROR(MATCH(J68,Tabelle1!$B$3:$B$21,0),"")</f>
        <v/>
      </c>
      <c r="N68" s="228">
        <f t="shared" si="34"/>
        <v>0</v>
      </c>
      <c r="O68" s="98">
        <f t="shared" si="42"/>
        <v>39</v>
      </c>
      <c r="P68" s="96">
        <f t="shared" si="43"/>
        <v>44095</v>
      </c>
      <c r="Q68" s="97">
        <f t="shared" si="64"/>
        <v>44095</v>
      </c>
      <c r="R68" s="227">
        <f t="shared" si="44"/>
        <v>0</v>
      </c>
      <c r="S68" s="206" t="str">
        <f t="shared" si="45"/>
        <v/>
      </c>
      <c r="T68" s="206" t="str">
        <f>IFERROR(MATCH(Q68,Tabelle1!$B$3:$B$21,0),"")</f>
        <v/>
      </c>
      <c r="U68" s="228">
        <f t="shared" si="46"/>
        <v>0</v>
      </c>
      <c r="V68" s="98" t="str">
        <f t="shared" si="47"/>
        <v/>
      </c>
      <c r="W68" s="96">
        <f t="shared" si="48"/>
        <v>44125</v>
      </c>
      <c r="X68" s="97">
        <f t="shared" si="65"/>
        <v>44125</v>
      </c>
      <c r="Y68" s="227">
        <f t="shared" si="49"/>
        <v>0</v>
      </c>
      <c r="Z68" s="206" t="str">
        <f t="shared" si="50"/>
        <v/>
      </c>
      <c r="AA68" s="206" t="str">
        <f>IFERROR(MATCH(X68,Tabelle1!$B$3:$B$21,0),"")</f>
        <v/>
      </c>
      <c r="AB68" s="228">
        <f t="shared" si="51"/>
        <v>0</v>
      </c>
      <c r="AC68" s="98" t="str">
        <f t="shared" si="52"/>
        <v/>
      </c>
      <c r="AD68" s="96">
        <f t="shared" si="53"/>
        <v>44156</v>
      </c>
      <c r="AE68" s="97">
        <f t="shared" si="66"/>
        <v>44156</v>
      </c>
      <c r="AF68" s="227">
        <f t="shared" si="54"/>
        <v>1</v>
      </c>
      <c r="AG68" s="206" t="str">
        <f t="shared" si="55"/>
        <v/>
      </c>
      <c r="AH68" s="206" t="str">
        <f>IFERROR(MATCH(AE68,Tabelle1!$B$3:$B$21,0),"")</f>
        <v/>
      </c>
      <c r="AI68" s="228">
        <f t="shared" si="56"/>
        <v>1</v>
      </c>
      <c r="AJ68" s="98">
        <f t="shared" si="57"/>
        <v>52</v>
      </c>
      <c r="AK68" s="96">
        <f t="shared" si="58"/>
        <v>44186</v>
      </c>
      <c r="AL68" s="97">
        <f t="shared" si="67"/>
        <v>44186</v>
      </c>
      <c r="AM68" s="227">
        <f t="shared" si="59"/>
        <v>0</v>
      </c>
      <c r="AN68" s="206" t="str">
        <f t="shared" si="60"/>
        <v/>
      </c>
      <c r="AO68" s="206" t="str">
        <f>IFERROR(MATCH(AL68,Tabelle1!$B$3:$B$21,0),"")</f>
        <v/>
      </c>
      <c r="AP68" s="17">
        <f t="shared" si="61"/>
        <v>0</v>
      </c>
      <c r="AQ68" s="3"/>
    </row>
    <row r="69" spans="1:43" x14ac:dyDescent="0.25">
      <c r="A69" s="98" t="str">
        <f t="shared" si="35"/>
        <v/>
      </c>
      <c r="B69" s="96">
        <f t="shared" si="36"/>
        <v>44034</v>
      </c>
      <c r="C69" s="97">
        <f t="shared" si="62"/>
        <v>44034</v>
      </c>
      <c r="D69" s="204"/>
      <c r="E69" s="206"/>
      <c r="F69" s="206"/>
      <c r="G69" s="208">
        <f t="shared" si="37"/>
        <v>0</v>
      </c>
      <c r="H69" s="98" t="str">
        <f t="shared" si="38"/>
        <v/>
      </c>
      <c r="I69" s="96">
        <f t="shared" si="39"/>
        <v>44065</v>
      </c>
      <c r="J69" s="97">
        <f t="shared" si="63"/>
        <v>44065</v>
      </c>
      <c r="K69" s="227">
        <f t="shared" si="40"/>
        <v>1</v>
      </c>
      <c r="L69" s="206" t="str">
        <f t="shared" si="41"/>
        <v/>
      </c>
      <c r="M69" s="206" t="str">
        <f>IFERROR(MATCH(J69,Tabelle1!$B$3:$B$21,0),"")</f>
        <v/>
      </c>
      <c r="N69" s="228">
        <f t="shared" si="34"/>
        <v>1</v>
      </c>
      <c r="O69" s="98" t="str">
        <f t="shared" si="42"/>
        <v/>
      </c>
      <c r="P69" s="96">
        <f t="shared" si="43"/>
        <v>44096</v>
      </c>
      <c r="Q69" s="97">
        <f t="shared" si="64"/>
        <v>44096</v>
      </c>
      <c r="R69" s="227">
        <f t="shared" si="44"/>
        <v>0</v>
      </c>
      <c r="S69" s="206" t="str">
        <f t="shared" si="45"/>
        <v/>
      </c>
      <c r="T69" s="206" t="str">
        <f>IFERROR(MATCH(Q69,Tabelle1!$B$3:$B$21,0),"")</f>
        <v/>
      </c>
      <c r="U69" s="228">
        <f t="shared" si="46"/>
        <v>0</v>
      </c>
      <c r="V69" s="98" t="str">
        <f t="shared" si="47"/>
        <v/>
      </c>
      <c r="W69" s="96">
        <f t="shared" si="48"/>
        <v>44126</v>
      </c>
      <c r="X69" s="97">
        <f t="shared" si="65"/>
        <v>44126</v>
      </c>
      <c r="Y69" s="227">
        <f t="shared" si="49"/>
        <v>0</v>
      </c>
      <c r="Z69" s="206" t="str">
        <f t="shared" si="50"/>
        <v/>
      </c>
      <c r="AA69" s="206" t="str">
        <f>IFERROR(MATCH(X69,Tabelle1!$B$3:$B$21,0),"")</f>
        <v/>
      </c>
      <c r="AB69" s="228">
        <f t="shared" si="51"/>
        <v>0</v>
      </c>
      <c r="AC69" s="98" t="str">
        <f t="shared" si="52"/>
        <v/>
      </c>
      <c r="AD69" s="96">
        <f t="shared" si="53"/>
        <v>44157</v>
      </c>
      <c r="AE69" s="97">
        <f t="shared" si="66"/>
        <v>44157</v>
      </c>
      <c r="AF69" s="227">
        <f t="shared" si="54"/>
        <v>1</v>
      </c>
      <c r="AG69" s="206" t="str">
        <f t="shared" si="55"/>
        <v/>
      </c>
      <c r="AH69" s="206" t="str">
        <f>IFERROR(MATCH(AE69,Tabelle1!$B$3:$B$21,0),"")</f>
        <v/>
      </c>
      <c r="AI69" s="228">
        <f t="shared" si="56"/>
        <v>1</v>
      </c>
      <c r="AJ69" s="98" t="str">
        <f t="shared" si="57"/>
        <v/>
      </c>
      <c r="AK69" s="96">
        <f t="shared" si="58"/>
        <v>44187</v>
      </c>
      <c r="AL69" s="97">
        <f t="shared" si="67"/>
        <v>44187</v>
      </c>
      <c r="AM69" s="227">
        <f t="shared" si="59"/>
        <v>0</v>
      </c>
      <c r="AN69" s="206" t="str">
        <f t="shared" si="60"/>
        <v/>
      </c>
      <c r="AO69" s="206" t="str">
        <f>IFERROR(MATCH(AL69,Tabelle1!$B$3:$B$21,0),"")</f>
        <v/>
      </c>
      <c r="AP69" s="17">
        <f t="shared" si="61"/>
        <v>0</v>
      </c>
      <c r="AQ69" s="3"/>
    </row>
    <row r="70" spans="1:43" x14ac:dyDescent="0.25">
      <c r="A70" s="98" t="str">
        <f t="shared" si="35"/>
        <v/>
      </c>
      <c r="B70" s="96">
        <f t="shared" si="36"/>
        <v>44035</v>
      </c>
      <c r="C70" s="97">
        <f t="shared" si="62"/>
        <v>44035</v>
      </c>
      <c r="D70" s="204"/>
      <c r="E70" s="206"/>
      <c r="F70" s="206"/>
      <c r="G70" s="208">
        <f t="shared" si="37"/>
        <v>0</v>
      </c>
      <c r="H70" s="98" t="str">
        <f t="shared" si="38"/>
        <v/>
      </c>
      <c r="I70" s="96">
        <f t="shared" si="39"/>
        <v>44066</v>
      </c>
      <c r="J70" s="97">
        <f t="shared" si="63"/>
        <v>44066</v>
      </c>
      <c r="K70" s="227">
        <f t="shared" si="40"/>
        <v>1</v>
      </c>
      <c r="L70" s="206" t="str">
        <f t="shared" si="41"/>
        <v/>
      </c>
      <c r="M70" s="206" t="str">
        <f>IFERROR(MATCH(J70,Tabelle1!$B$3:$B$21,0),"")</f>
        <v/>
      </c>
      <c r="N70" s="228">
        <f t="shared" si="34"/>
        <v>1</v>
      </c>
      <c r="O70" s="98" t="str">
        <f t="shared" si="42"/>
        <v/>
      </c>
      <c r="P70" s="96">
        <f t="shared" si="43"/>
        <v>44097</v>
      </c>
      <c r="Q70" s="97">
        <f t="shared" si="64"/>
        <v>44097</v>
      </c>
      <c r="R70" s="227">
        <f t="shared" si="44"/>
        <v>0</v>
      </c>
      <c r="S70" s="206" t="str">
        <f t="shared" si="45"/>
        <v/>
      </c>
      <c r="T70" s="206" t="str">
        <f>IFERROR(MATCH(Q70,Tabelle1!$B$3:$B$21,0),"")</f>
        <v/>
      </c>
      <c r="U70" s="228">
        <f t="shared" si="46"/>
        <v>0</v>
      </c>
      <c r="V70" s="98" t="str">
        <f t="shared" si="47"/>
        <v/>
      </c>
      <c r="W70" s="96">
        <f t="shared" si="48"/>
        <v>44127</v>
      </c>
      <c r="X70" s="97">
        <f t="shared" si="65"/>
        <v>44127</v>
      </c>
      <c r="Y70" s="227">
        <f t="shared" si="49"/>
        <v>0</v>
      </c>
      <c r="Z70" s="206" t="str">
        <f t="shared" si="50"/>
        <v/>
      </c>
      <c r="AA70" s="206" t="str">
        <f>IFERROR(MATCH(X70,Tabelle1!$B$3:$B$21,0),"")</f>
        <v/>
      </c>
      <c r="AB70" s="228">
        <f t="shared" si="51"/>
        <v>0</v>
      </c>
      <c r="AC70" s="98">
        <f t="shared" si="52"/>
        <v>48</v>
      </c>
      <c r="AD70" s="96">
        <f t="shared" si="53"/>
        <v>44158</v>
      </c>
      <c r="AE70" s="97">
        <f t="shared" si="66"/>
        <v>44158</v>
      </c>
      <c r="AF70" s="227">
        <f t="shared" si="54"/>
        <v>0</v>
      </c>
      <c r="AG70" s="206" t="str">
        <f t="shared" si="55"/>
        <v/>
      </c>
      <c r="AH70" s="206" t="str">
        <f>IFERROR(MATCH(AE70,Tabelle1!$B$3:$B$21,0),"")</f>
        <v/>
      </c>
      <c r="AI70" s="228">
        <f t="shared" si="56"/>
        <v>0</v>
      </c>
      <c r="AJ70" s="98" t="str">
        <f t="shared" si="57"/>
        <v/>
      </c>
      <c r="AK70" s="96">
        <f t="shared" si="58"/>
        <v>44188</v>
      </c>
      <c r="AL70" s="97">
        <f t="shared" si="67"/>
        <v>44188</v>
      </c>
      <c r="AM70" s="227">
        <f t="shared" si="59"/>
        <v>0</v>
      </c>
      <c r="AN70" s="206" t="str">
        <f t="shared" si="60"/>
        <v/>
      </c>
      <c r="AO70" s="206" t="str">
        <f>IFERROR(MATCH(AL70,Tabelle1!$B$3:$B$21,0),"")</f>
        <v/>
      </c>
      <c r="AP70" s="17">
        <f t="shared" si="61"/>
        <v>0</v>
      </c>
      <c r="AQ70" s="3"/>
    </row>
    <row r="71" spans="1:43" x14ac:dyDescent="0.25">
      <c r="A71" s="98" t="str">
        <f t="shared" si="35"/>
        <v/>
      </c>
      <c r="B71" s="96">
        <f t="shared" si="36"/>
        <v>44036</v>
      </c>
      <c r="C71" s="97">
        <f t="shared" si="62"/>
        <v>44036</v>
      </c>
      <c r="D71" s="204"/>
      <c r="E71" s="206"/>
      <c r="F71" s="206"/>
      <c r="G71" s="208">
        <f t="shared" si="37"/>
        <v>0</v>
      </c>
      <c r="H71" s="98">
        <f t="shared" si="38"/>
        <v>35</v>
      </c>
      <c r="I71" s="96">
        <f t="shared" si="39"/>
        <v>44067</v>
      </c>
      <c r="J71" s="97">
        <f t="shared" si="63"/>
        <v>44067</v>
      </c>
      <c r="K71" s="227">
        <f t="shared" si="40"/>
        <v>0</v>
      </c>
      <c r="L71" s="206" t="str">
        <f t="shared" si="41"/>
        <v/>
      </c>
      <c r="M71" s="206" t="str">
        <f>IFERROR(MATCH(J71,Tabelle1!$B$3:$B$21,0),"")</f>
        <v/>
      </c>
      <c r="N71" s="228">
        <f t="shared" si="34"/>
        <v>0</v>
      </c>
      <c r="O71" s="98" t="str">
        <f t="shared" si="42"/>
        <v/>
      </c>
      <c r="P71" s="96">
        <f t="shared" si="43"/>
        <v>44098</v>
      </c>
      <c r="Q71" s="97">
        <f t="shared" si="64"/>
        <v>44098</v>
      </c>
      <c r="R71" s="227">
        <f t="shared" si="44"/>
        <v>0</v>
      </c>
      <c r="S71" s="206" t="str">
        <f t="shared" si="45"/>
        <v/>
      </c>
      <c r="T71" s="206" t="str">
        <f>IFERROR(MATCH(Q71,Tabelle1!$B$3:$B$21,0),"")</f>
        <v/>
      </c>
      <c r="U71" s="228">
        <f t="shared" si="46"/>
        <v>0</v>
      </c>
      <c r="V71" s="98" t="str">
        <f t="shared" si="47"/>
        <v/>
      </c>
      <c r="W71" s="96">
        <f t="shared" si="48"/>
        <v>44128</v>
      </c>
      <c r="X71" s="97">
        <f t="shared" si="65"/>
        <v>44128</v>
      </c>
      <c r="Y71" s="227">
        <f t="shared" si="49"/>
        <v>1</v>
      </c>
      <c r="Z71" s="206" t="str">
        <f t="shared" si="50"/>
        <v/>
      </c>
      <c r="AA71" s="206" t="str">
        <f>IFERROR(MATCH(X71,Tabelle1!$B$3:$B$21,0),"")</f>
        <v/>
      </c>
      <c r="AB71" s="228">
        <f t="shared" si="51"/>
        <v>1</v>
      </c>
      <c r="AC71" s="98" t="str">
        <f t="shared" si="52"/>
        <v/>
      </c>
      <c r="AD71" s="96">
        <f t="shared" si="53"/>
        <v>44159</v>
      </c>
      <c r="AE71" s="97">
        <f t="shared" si="66"/>
        <v>44159</v>
      </c>
      <c r="AF71" s="227">
        <f t="shared" si="54"/>
        <v>0</v>
      </c>
      <c r="AG71" s="206" t="str">
        <f t="shared" si="55"/>
        <v/>
      </c>
      <c r="AH71" s="206" t="str">
        <f>IFERROR(MATCH(AE71,Tabelle1!$B$3:$B$21,0),"")</f>
        <v/>
      </c>
      <c r="AI71" s="228">
        <f t="shared" si="56"/>
        <v>0</v>
      </c>
      <c r="AJ71" s="98" t="str">
        <f t="shared" si="57"/>
        <v/>
      </c>
      <c r="AK71" s="96">
        <f t="shared" si="58"/>
        <v>44189</v>
      </c>
      <c r="AL71" s="97">
        <f t="shared" si="67"/>
        <v>44189</v>
      </c>
      <c r="AM71" s="227">
        <f t="shared" si="59"/>
        <v>0</v>
      </c>
      <c r="AN71" s="206" t="str">
        <f t="shared" si="60"/>
        <v/>
      </c>
      <c r="AO71" s="206" t="str">
        <f>IFERROR(MATCH(AL71,Tabelle1!$B$3:$B$21,0),"")</f>
        <v/>
      </c>
      <c r="AP71" s="17">
        <f t="shared" si="61"/>
        <v>0</v>
      </c>
      <c r="AQ71" s="3"/>
    </row>
    <row r="72" spans="1:43" x14ac:dyDescent="0.25">
      <c r="A72" s="98" t="str">
        <f t="shared" si="35"/>
        <v/>
      </c>
      <c r="B72" s="96">
        <f t="shared" si="36"/>
        <v>44037</v>
      </c>
      <c r="C72" s="97">
        <f t="shared" si="62"/>
        <v>44037</v>
      </c>
      <c r="D72" s="204"/>
      <c r="E72" s="206"/>
      <c r="F72" s="206"/>
      <c r="G72" s="208">
        <f t="shared" si="37"/>
        <v>1</v>
      </c>
      <c r="H72" s="98" t="str">
        <f t="shared" si="38"/>
        <v/>
      </c>
      <c r="I72" s="96">
        <f t="shared" si="39"/>
        <v>44068</v>
      </c>
      <c r="J72" s="97">
        <f t="shared" si="63"/>
        <v>44068</v>
      </c>
      <c r="K72" s="227">
        <f t="shared" si="40"/>
        <v>0</v>
      </c>
      <c r="L72" s="206" t="str">
        <f t="shared" si="41"/>
        <v/>
      </c>
      <c r="M72" s="206" t="str">
        <f>IFERROR(MATCH(J72,Tabelle1!$B$3:$B$21,0),"")</f>
        <v/>
      </c>
      <c r="N72" s="228">
        <f t="shared" si="34"/>
        <v>0</v>
      </c>
      <c r="O72" s="98" t="str">
        <f t="shared" si="42"/>
        <v/>
      </c>
      <c r="P72" s="96">
        <f t="shared" si="43"/>
        <v>44099</v>
      </c>
      <c r="Q72" s="97">
        <f t="shared" si="64"/>
        <v>44099</v>
      </c>
      <c r="R72" s="227">
        <f t="shared" si="44"/>
        <v>0</v>
      </c>
      <c r="S72" s="206" t="str">
        <f t="shared" si="45"/>
        <v/>
      </c>
      <c r="T72" s="206" t="str">
        <f>IFERROR(MATCH(Q72,Tabelle1!$B$3:$B$21,0),"")</f>
        <v/>
      </c>
      <c r="U72" s="228">
        <f t="shared" si="46"/>
        <v>0</v>
      </c>
      <c r="V72" s="98" t="str">
        <f t="shared" si="47"/>
        <v/>
      </c>
      <c r="W72" s="96">
        <f t="shared" si="48"/>
        <v>44129</v>
      </c>
      <c r="X72" s="97">
        <f t="shared" si="65"/>
        <v>44129</v>
      </c>
      <c r="Y72" s="227">
        <f t="shared" si="49"/>
        <v>1</v>
      </c>
      <c r="Z72" s="206" t="str">
        <f t="shared" si="50"/>
        <v/>
      </c>
      <c r="AA72" s="206" t="str">
        <f>IFERROR(MATCH(X72,Tabelle1!$B$3:$B$21,0),"")</f>
        <v/>
      </c>
      <c r="AB72" s="228">
        <f t="shared" si="51"/>
        <v>1</v>
      </c>
      <c r="AC72" s="98" t="str">
        <f t="shared" si="52"/>
        <v/>
      </c>
      <c r="AD72" s="96">
        <f t="shared" si="53"/>
        <v>44160</v>
      </c>
      <c r="AE72" s="97">
        <f t="shared" si="66"/>
        <v>44160</v>
      </c>
      <c r="AF72" s="227">
        <f t="shared" si="54"/>
        <v>0</v>
      </c>
      <c r="AG72" s="206" t="str">
        <f t="shared" si="55"/>
        <v/>
      </c>
      <c r="AH72" s="206" t="str">
        <f>IFERROR(MATCH(AE72,Tabelle1!$B$3:$B$21,0),"")</f>
        <v/>
      </c>
      <c r="AI72" s="228">
        <f t="shared" si="56"/>
        <v>0</v>
      </c>
      <c r="AJ72" s="98" t="str">
        <f t="shared" si="57"/>
        <v/>
      </c>
      <c r="AK72" s="96">
        <f t="shared" si="58"/>
        <v>44190</v>
      </c>
      <c r="AL72" s="97">
        <f t="shared" si="67"/>
        <v>44190</v>
      </c>
      <c r="AM72" s="227">
        <f t="shared" si="59"/>
        <v>1</v>
      </c>
      <c r="AN72" s="227">
        <f t="shared" si="60"/>
        <v>1</v>
      </c>
      <c r="AO72" s="230">
        <f>IFERROR(MATCH(AL72,Tabelle1!$B$3:$B$21,0),"")</f>
        <v>18</v>
      </c>
      <c r="AP72" s="17">
        <f t="shared" si="61"/>
        <v>0</v>
      </c>
      <c r="AQ72" s="3"/>
    </row>
    <row r="73" spans="1:43" x14ac:dyDescent="0.25">
      <c r="A73" s="98" t="str">
        <f t="shared" si="35"/>
        <v/>
      </c>
      <c r="B73" s="96">
        <f t="shared" si="36"/>
        <v>44038</v>
      </c>
      <c r="C73" s="97">
        <f t="shared" si="62"/>
        <v>44038</v>
      </c>
      <c r="D73" s="204"/>
      <c r="E73" s="206"/>
      <c r="F73" s="206"/>
      <c r="G73" s="208">
        <f t="shared" si="37"/>
        <v>1</v>
      </c>
      <c r="H73" s="98" t="str">
        <f t="shared" si="38"/>
        <v/>
      </c>
      <c r="I73" s="96">
        <f t="shared" si="39"/>
        <v>44069</v>
      </c>
      <c r="J73" s="97">
        <f t="shared" si="63"/>
        <v>44069</v>
      </c>
      <c r="K73" s="227">
        <f t="shared" si="40"/>
        <v>0</v>
      </c>
      <c r="L73" s="206" t="str">
        <f t="shared" si="41"/>
        <v/>
      </c>
      <c r="M73" s="206" t="str">
        <f>IFERROR(MATCH(J73,Tabelle1!$B$3:$B$21,0),"")</f>
        <v/>
      </c>
      <c r="N73" s="228">
        <f t="shared" si="34"/>
        <v>0</v>
      </c>
      <c r="O73" s="98" t="str">
        <f t="shared" si="42"/>
        <v/>
      </c>
      <c r="P73" s="96">
        <f t="shared" si="43"/>
        <v>44100</v>
      </c>
      <c r="Q73" s="97">
        <f t="shared" si="64"/>
        <v>44100</v>
      </c>
      <c r="R73" s="227">
        <f t="shared" si="44"/>
        <v>1</v>
      </c>
      <c r="S73" s="206" t="str">
        <f t="shared" si="45"/>
        <v/>
      </c>
      <c r="T73" s="206" t="str">
        <f>IFERROR(MATCH(Q73,Tabelle1!$B$3:$B$21,0),"")</f>
        <v/>
      </c>
      <c r="U73" s="228">
        <f t="shared" si="46"/>
        <v>1</v>
      </c>
      <c r="V73" s="98">
        <f t="shared" si="47"/>
        <v>44</v>
      </c>
      <c r="W73" s="96">
        <f t="shared" si="48"/>
        <v>44130</v>
      </c>
      <c r="X73" s="97">
        <f t="shared" si="65"/>
        <v>44130</v>
      </c>
      <c r="Y73" s="227">
        <f t="shared" si="49"/>
        <v>0</v>
      </c>
      <c r="Z73" s="206" t="str">
        <f t="shared" si="50"/>
        <v/>
      </c>
      <c r="AA73" s="206" t="str">
        <f>IFERROR(MATCH(X73,Tabelle1!$B$3:$B$21,0),"")</f>
        <v/>
      </c>
      <c r="AB73" s="228">
        <f t="shared" si="51"/>
        <v>0</v>
      </c>
      <c r="AC73" s="98" t="str">
        <f t="shared" si="52"/>
        <v/>
      </c>
      <c r="AD73" s="96">
        <f t="shared" si="53"/>
        <v>44161</v>
      </c>
      <c r="AE73" s="97">
        <f t="shared" si="66"/>
        <v>44161</v>
      </c>
      <c r="AF73" s="227">
        <f t="shared" si="54"/>
        <v>0</v>
      </c>
      <c r="AG73" s="206" t="str">
        <f t="shared" si="55"/>
        <v/>
      </c>
      <c r="AH73" s="206" t="str">
        <f>IFERROR(MATCH(AE73,Tabelle1!$B$3:$B$21,0),"")</f>
        <v/>
      </c>
      <c r="AI73" s="228">
        <f t="shared" si="56"/>
        <v>0</v>
      </c>
      <c r="AJ73" s="98" t="str">
        <f t="shared" si="57"/>
        <v/>
      </c>
      <c r="AK73" s="96">
        <f t="shared" si="58"/>
        <v>44191</v>
      </c>
      <c r="AL73" s="97">
        <f t="shared" si="67"/>
        <v>44191</v>
      </c>
      <c r="AM73" s="230">
        <f t="shared" si="59"/>
        <v>2</v>
      </c>
      <c r="AN73" s="227">
        <f t="shared" si="60"/>
        <v>1</v>
      </c>
      <c r="AO73" s="230">
        <f>IFERROR(MATCH(AL73,Tabelle1!$B$3:$B$21,0),"")</f>
        <v>19</v>
      </c>
      <c r="AP73" s="17">
        <f t="shared" si="61"/>
        <v>1</v>
      </c>
      <c r="AQ73" s="3"/>
    </row>
    <row r="74" spans="1:43" x14ac:dyDescent="0.25">
      <c r="A74" s="98">
        <f t="shared" si="35"/>
        <v>31</v>
      </c>
      <c r="B74" s="96">
        <f t="shared" si="36"/>
        <v>44039</v>
      </c>
      <c r="C74" s="97">
        <f t="shared" si="62"/>
        <v>44039</v>
      </c>
      <c r="D74" s="204"/>
      <c r="E74" s="206"/>
      <c r="F74" s="206"/>
      <c r="G74" s="208">
        <f t="shared" si="37"/>
        <v>0</v>
      </c>
      <c r="H74" s="98" t="str">
        <f t="shared" si="38"/>
        <v/>
      </c>
      <c r="I74" s="96">
        <f t="shared" si="39"/>
        <v>44070</v>
      </c>
      <c r="J74" s="97">
        <f t="shared" si="63"/>
        <v>44070</v>
      </c>
      <c r="K74" s="227">
        <f t="shared" si="40"/>
        <v>0</v>
      </c>
      <c r="L74" s="206" t="str">
        <f t="shared" si="41"/>
        <v/>
      </c>
      <c r="M74" s="206" t="str">
        <f>IFERROR(MATCH(J74,Tabelle1!$B$3:$B$21,0),"")</f>
        <v/>
      </c>
      <c r="N74" s="228">
        <f t="shared" si="34"/>
        <v>0</v>
      </c>
      <c r="O74" s="98" t="str">
        <f t="shared" si="42"/>
        <v/>
      </c>
      <c r="P74" s="96">
        <f t="shared" si="43"/>
        <v>44101</v>
      </c>
      <c r="Q74" s="97">
        <f t="shared" si="64"/>
        <v>44101</v>
      </c>
      <c r="R74" s="227">
        <f t="shared" si="44"/>
        <v>1</v>
      </c>
      <c r="S74" s="206" t="str">
        <f t="shared" si="45"/>
        <v/>
      </c>
      <c r="T74" s="206" t="str">
        <f>IFERROR(MATCH(Q74,Tabelle1!$B$3:$B$21,0),"")</f>
        <v/>
      </c>
      <c r="U74" s="228">
        <f t="shared" si="46"/>
        <v>1</v>
      </c>
      <c r="V74" s="98" t="str">
        <f t="shared" si="47"/>
        <v/>
      </c>
      <c r="W74" s="96">
        <f t="shared" si="48"/>
        <v>44131</v>
      </c>
      <c r="X74" s="97">
        <f t="shared" si="65"/>
        <v>44131</v>
      </c>
      <c r="Y74" s="227">
        <f t="shared" si="49"/>
        <v>0</v>
      </c>
      <c r="Z74" s="206" t="str">
        <f t="shared" si="50"/>
        <v/>
      </c>
      <c r="AA74" s="206" t="str">
        <f>IFERROR(MATCH(X74,Tabelle1!$B$3:$B$21,0),"")</f>
        <v/>
      </c>
      <c r="AB74" s="228">
        <f t="shared" si="51"/>
        <v>0</v>
      </c>
      <c r="AC74" s="98" t="str">
        <f t="shared" si="52"/>
        <v/>
      </c>
      <c r="AD74" s="96">
        <f t="shared" si="53"/>
        <v>44162</v>
      </c>
      <c r="AE74" s="97">
        <f t="shared" si="66"/>
        <v>44162</v>
      </c>
      <c r="AF74" s="227">
        <f t="shared" si="54"/>
        <v>0</v>
      </c>
      <c r="AG74" s="206" t="str">
        <f t="shared" si="55"/>
        <v/>
      </c>
      <c r="AH74" s="206" t="str">
        <f>IFERROR(MATCH(AE74,Tabelle1!$B$3:$B$21,0),"")</f>
        <v/>
      </c>
      <c r="AI74" s="228">
        <f t="shared" si="56"/>
        <v>0</v>
      </c>
      <c r="AJ74" s="98" t="str">
        <f t="shared" si="57"/>
        <v/>
      </c>
      <c r="AK74" s="96">
        <f t="shared" si="58"/>
        <v>44192</v>
      </c>
      <c r="AL74" s="97">
        <f t="shared" si="67"/>
        <v>44192</v>
      </c>
      <c r="AM74" s="227">
        <f t="shared" si="59"/>
        <v>1</v>
      </c>
      <c r="AN74" s="206" t="str">
        <f t="shared" si="60"/>
        <v/>
      </c>
      <c r="AO74" s="206" t="str">
        <f>IFERROR(MATCH(AL74,Tabelle1!$B$3:$B$21,0),"")</f>
        <v/>
      </c>
      <c r="AP74" s="17">
        <f t="shared" si="61"/>
        <v>1</v>
      </c>
      <c r="AQ74" s="3"/>
    </row>
    <row r="75" spans="1:43" x14ac:dyDescent="0.25">
      <c r="A75" s="98" t="str">
        <f t="shared" si="35"/>
        <v/>
      </c>
      <c r="B75" s="96">
        <f t="shared" si="36"/>
        <v>44040</v>
      </c>
      <c r="C75" s="97">
        <f t="shared" si="62"/>
        <v>44040</v>
      </c>
      <c r="D75" s="204"/>
      <c r="E75" s="206"/>
      <c r="F75" s="206"/>
      <c r="G75" s="208">
        <f t="shared" si="37"/>
        <v>0</v>
      </c>
      <c r="H75" s="98" t="str">
        <f t="shared" si="38"/>
        <v/>
      </c>
      <c r="I75" s="96">
        <f t="shared" si="39"/>
        <v>44071</v>
      </c>
      <c r="J75" s="97">
        <f t="shared" si="63"/>
        <v>44071</v>
      </c>
      <c r="K75" s="227">
        <f t="shared" si="40"/>
        <v>0</v>
      </c>
      <c r="L75" s="206" t="str">
        <f t="shared" si="41"/>
        <v/>
      </c>
      <c r="M75" s="206" t="str">
        <f>IFERROR(MATCH(J75,Tabelle1!$B$3:$B$21,0),"")</f>
        <v/>
      </c>
      <c r="N75" s="228">
        <f t="shared" si="34"/>
        <v>0</v>
      </c>
      <c r="O75" s="98">
        <f t="shared" si="42"/>
        <v>40</v>
      </c>
      <c r="P75" s="96">
        <f t="shared" si="43"/>
        <v>44102</v>
      </c>
      <c r="Q75" s="97">
        <f t="shared" si="64"/>
        <v>44102</v>
      </c>
      <c r="R75" s="227">
        <f t="shared" si="44"/>
        <v>0</v>
      </c>
      <c r="S75" s="206" t="str">
        <f t="shared" si="45"/>
        <v/>
      </c>
      <c r="T75" s="206" t="str">
        <f>IFERROR(MATCH(Q75,Tabelle1!$B$3:$B$21,0),"")</f>
        <v/>
      </c>
      <c r="U75" s="228">
        <f t="shared" si="46"/>
        <v>0</v>
      </c>
      <c r="V75" s="98" t="str">
        <f t="shared" si="47"/>
        <v/>
      </c>
      <c r="W75" s="96">
        <f t="shared" si="48"/>
        <v>44132</v>
      </c>
      <c r="X75" s="97">
        <f t="shared" si="65"/>
        <v>44132</v>
      </c>
      <c r="Y75" s="227">
        <f t="shared" si="49"/>
        <v>0</v>
      </c>
      <c r="Z75" s="206" t="str">
        <f t="shared" si="50"/>
        <v/>
      </c>
      <c r="AA75" s="206" t="str">
        <f>IFERROR(MATCH(X75,Tabelle1!$B$3:$B$21,0),"")</f>
        <v/>
      </c>
      <c r="AB75" s="228">
        <f t="shared" si="51"/>
        <v>0</v>
      </c>
      <c r="AC75" s="98" t="str">
        <f t="shared" si="52"/>
        <v/>
      </c>
      <c r="AD75" s="96">
        <f t="shared" si="53"/>
        <v>44163</v>
      </c>
      <c r="AE75" s="97">
        <f t="shared" si="66"/>
        <v>44163</v>
      </c>
      <c r="AF75" s="227">
        <f t="shared" si="54"/>
        <v>1</v>
      </c>
      <c r="AG75" s="206" t="str">
        <f t="shared" si="55"/>
        <v/>
      </c>
      <c r="AH75" s="206" t="str">
        <f>IFERROR(MATCH(AE75,Tabelle1!$B$3:$B$21,0),"")</f>
        <v/>
      </c>
      <c r="AI75" s="228">
        <f t="shared" si="56"/>
        <v>1</v>
      </c>
      <c r="AJ75" s="98">
        <f t="shared" si="57"/>
        <v>53</v>
      </c>
      <c r="AK75" s="96">
        <f t="shared" si="58"/>
        <v>44193</v>
      </c>
      <c r="AL75" s="97">
        <f t="shared" si="67"/>
        <v>44193</v>
      </c>
      <c r="AM75" s="227">
        <f t="shared" si="59"/>
        <v>0</v>
      </c>
      <c r="AN75" s="206" t="str">
        <f t="shared" si="60"/>
        <v/>
      </c>
      <c r="AO75" s="206" t="str">
        <f>IFERROR(MATCH(AL75,Tabelle1!$B$3:$B$21,0),"")</f>
        <v/>
      </c>
      <c r="AP75" s="17">
        <f t="shared" si="61"/>
        <v>0</v>
      </c>
      <c r="AQ75" s="3"/>
    </row>
    <row r="76" spans="1:43" x14ac:dyDescent="0.25">
      <c r="A76" s="98" t="str">
        <f t="shared" si="35"/>
        <v/>
      </c>
      <c r="B76" s="96">
        <f t="shared" si="36"/>
        <v>44041</v>
      </c>
      <c r="C76" s="97">
        <f t="shared" si="62"/>
        <v>44041</v>
      </c>
      <c r="D76" s="204"/>
      <c r="E76" s="206"/>
      <c r="F76" s="206"/>
      <c r="G76" s="208">
        <f t="shared" si="37"/>
        <v>0</v>
      </c>
      <c r="H76" s="98" t="str">
        <f t="shared" si="38"/>
        <v/>
      </c>
      <c r="I76" s="96">
        <f t="shared" si="39"/>
        <v>44072</v>
      </c>
      <c r="J76" s="97">
        <f t="shared" si="63"/>
        <v>44072</v>
      </c>
      <c r="K76" s="227">
        <f t="shared" si="40"/>
        <v>1</v>
      </c>
      <c r="L76" s="206" t="str">
        <f t="shared" si="41"/>
        <v/>
      </c>
      <c r="M76" s="206" t="str">
        <f>IFERROR(MATCH(J76,Tabelle1!$B$3:$B$21,0),"")</f>
        <v/>
      </c>
      <c r="N76" s="228">
        <f t="shared" si="34"/>
        <v>1</v>
      </c>
      <c r="O76" s="98" t="str">
        <f t="shared" si="42"/>
        <v/>
      </c>
      <c r="P76" s="96">
        <f t="shared" si="43"/>
        <v>44103</v>
      </c>
      <c r="Q76" s="97">
        <f t="shared" si="64"/>
        <v>44103</v>
      </c>
      <c r="R76" s="227">
        <f t="shared" si="44"/>
        <v>0</v>
      </c>
      <c r="S76" s="206" t="str">
        <f t="shared" si="45"/>
        <v/>
      </c>
      <c r="T76" s="206" t="str">
        <f>IFERROR(MATCH(Q76,Tabelle1!$B$3:$B$21,0),"")</f>
        <v/>
      </c>
      <c r="U76" s="228">
        <f t="shared" si="46"/>
        <v>0</v>
      </c>
      <c r="V76" s="98" t="str">
        <f t="shared" si="47"/>
        <v/>
      </c>
      <c r="W76" s="96">
        <f t="shared" si="48"/>
        <v>44133</v>
      </c>
      <c r="X76" s="97">
        <f t="shared" si="65"/>
        <v>44133</v>
      </c>
      <c r="Y76" s="227">
        <f t="shared" si="49"/>
        <v>0</v>
      </c>
      <c r="Z76" s="206" t="str">
        <f t="shared" si="50"/>
        <v/>
      </c>
      <c r="AA76" s="206" t="str">
        <f>IFERROR(MATCH(X76,Tabelle1!$B$3:$B$21,0),"")</f>
        <v/>
      </c>
      <c r="AB76" s="228">
        <f t="shared" si="51"/>
        <v>0</v>
      </c>
      <c r="AC76" s="98" t="str">
        <f t="shared" si="52"/>
        <v/>
      </c>
      <c r="AD76" s="96">
        <f t="shared" si="53"/>
        <v>44164</v>
      </c>
      <c r="AE76" s="97">
        <f t="shared" si="66"/>
        <v>44164</v>
      </c>
      <c r="AF76" s="227">
        <f t="shared" si="54"/>
        <v>1</v>
      </c>
      <c r="AG76" s="206" t="str">
        <f t="shared" si="55"/>
        <v/>
      </c>
      <c r="AH76" s="206" t="str">
        <f>IFERROR(MATCH(AE76,Tabelle1!$B$3:$B$21,0),"")</f>
        <v/>
      </c>
      <c r="AI76" s="228">
        <f t="shared" si="56"/>
        <v>1</v>
      </c>
      <c r="AJ76" s="98" t="str">
        <f t="shared" si="57"/>
        <v/>
      </c>
      <c r="AK76" s="96">
        <f t="shared" si="58"/>
        <v>44194</v>
      </c>
      <c r="AL76" s="97">
        <f t="shared" si="67"/>
        <v>44194</v>
      </c>
      <c r="AM76" s="227">
        <f t="shared" si="59"/>
        <v>0</v>
      </c>
      <c r="AN76" s="206" t="str">
        <f t="shared" si="60"/>
        <v/>
      </c>
      <c r="AO76" s="206" t="str">
        <f>IFERROR(MATCH(AL76,Tabelle1!$B$3:$B$21,0),"")</f>
        <v/>
      </c>
      <c r="AP76" s="17">
        <f t="shared" si="61"/>
        <v>0</v>
      </c>
      <c r="AQ76" s="3"/>
    </row>
    <row r="77" spans="1:43" x14ac:dyDescent="0.25">
      <c r="A77" s="98" t="str">
        <f t="shared" si="35"/>
        <v/>
      </c>
      <c r="B77" s="96">
        <f t="shared" si="36"/>
        <v>44042</v>
      </c>
      <c r="C77" s="97">
        <f t="shared" si="62"/>
        <v>44042</v>
      </c>
      <c r="D77" s="204"/>
      <c r="E77" s="206"/>
      <c r="F77" s="206"/>
      <c r="G77" s="208">
        <f t="shared" si="37"/>
        <v>0</v>
      </c>
      <c r="H77" s="98" t="str">
        <f t="shared" si="38"/>
        <v/>
      </c>
      <c r="I77" s="96">
        <f t="shared" si="39"/>
        <v>44073</v>
      </c>
      <c r="J77" s="97">
        <f t="shared" si="63"/>
        <v>44073</v>
      </c>
      <c r="K77" s="227">
        <f t="shared" si="40"/>
        <v>1</v>
      </c>
      <c r="L77" s="206" t="str">
        <f t="shared" si="41"/>
        <v/>
      </c>
      <c r="M77" s="206" t="str">
        <f>IFERROR(MATCH(J77,Tabelle1!$B$3:$B$21,0),"")</f>
        <v/>
      </c>
      <c r="N77" s="228">
        <f t="shared" si="34"/>
        <v>1</v>
      </c>
      <c r="O77" s="98" t="str">
        <f t="shared" si="42"/>
        <v/>
      </c>
      <c r="P77" s="96">
        <f t="shared" si="43"/>
        <v>44104</v>
      </c>
      <c r="Q77" s="97">
        <f t="shared" si="64"/>
        <v>44104</v>
      </c>
      <c r="R77" s="227">
        <f t="shared" si="44"/>
        <v>0</v>
      </c>
      <c r="S77" s="206" t="str">
        <f t="shared" si="45"/>
        <v/>
      </c>
      <c r="T77" s="206" t="str">
        <f>IFERROR(MATCH(Q77,Tabelle1!$B$3:$B$21,0),"")</f>
        <v/>
      </c>
      <c r="U77" s="228">
        <f t="shared" si="46"/>
        <v>0</v>
      </c>
      <c r="V77" s="98" t="str">
        <f t="shared" si="47"/>
        <v/>
      </c>
      <c r="W77" s="96">
        <f t="shared" si="48"/>
        <v>44134</v>
      </c>
      <c r="X77" s="97">
        <f t="shared" si="65"/>
        <v>44134</v>
      </c>
      <c r="Y77" s="227">
        <f t="shared" si="49"/>
        <v>0</v>
      </c>
      <c r="Z77" s="206" t="str">
        <f t="shared" si="50"/>
        <v/>
      </c>
      <c r="AA77" s="206" t="str">
        <f>IFERROR(MATCH(X77,Tabelle1!$B$3:$B$21,0),"")</f>
        <v/>
      </c>
      <c r="AB77" s="228">
        <f t="shared" si="51"/>
        <v>0</v>
      </c>
      <c r="AC77" s="98">
        <f t="shared" si="52"/>
        <v>49</v>
      </c>
      <c r="AD77" s="96">
        <f t="shared" si="53"/>
        <v>44165</v>
      </c>
      <c r="AE77" s="97">
        <f t="shared" si="66"/>
        <v>44165</v>
      </c>
      <c r="AF77" s="227">
        <f t="shared" si="54"/>
        <v>0</v>
      </c>
      <c r="AG77" s="206" t="str">
        <f t="shared" si="55"/>
        <v/>
      </c>
      <c r="AH77" s="206" t="str">
        <f>IFERROR(MATCH(AE77,Tabelle1!$B$3:$B$21,0),"")</f>
        <v/>
      </c>
      <c r="AI77" s="228">
        <f t="shared" si="56"/>
        <v>0</v>
      </c>
      <c r="AJ77" s="98" t="str">
        <f t="shared" si="57"/>
        <v/>
      </c>
      <c r="AK77" s="96">
        <f t="shared" si="58"/>
        <v>44195</v>
      </c>
      <c r="AL77" s="97">
        <f t="shared" si="67"/>
        <v>44195</v>
      </c>
      <c r="AM77" s="227">
        <f t="shared" si="59"/>
        <v>0</v>
      </c>
      <c r="AN77" s="206" t="str">
        <f t="shared" si="60"/>
        <v/>
      </c>
      <c r="AO77" s="206" t="str">
        <f>IFERROR(MATCH(AL77,Tabelle1!$B$3:$B$21,0),"")</f>
        <v/>
      </c>
      <c r="AP77" s="17">
        <f t="shared" si="61"/>
        <v>0</v>
      </c>
      <c r="AQ77" s="3"/>
    </row>
    <row r="78" spans="1:43" x14ac:dyDescent="0.25">
      <c r="A78" s="98" t="str">
        <f t="shared" si="35"/>
        <v/>
      </c>
      <c r="B78" s="96">
        <f t="shared" si="36"/>
        <v>44043</v>
      </c>
      <c r="C78" s="97">
        <f t="shared" si="62"/>
        <v>44043</v>
      </c>
      <c r="D78" s="204"/>
      <c r="E78" s="206"/>
      <c r="F78" s="206"/>
      <c r="G78" s="208">
        <f t="shared" si="37"/>
        <v>0</v>
      </c>
      <c r="H78" s="98">
        <f t="shared" si="38"/>
        <v>36</v>
      </c>
      <c r="I78" s="96">
        <f t="shared" si="39"/>
        <v>44074</v>
      </c>
      <c r="J78" s="97">
        <f t="shared" si="63"/>
        <v>44074</v>
      </c>
      <c r="K78" s="227">
        <f t="shared" si="40"/>
        <v>0</v>
      </c>
      <c r="L78" s="206" t="str">
        <f t="shared" si="41"/>
        <v/>
      </c>
      <c r="M78" s="206" t="str">
        <f>IFERROR(MATCH(J78,Tabelle1!$B$3:$B$21,0),"")</f>
        <v/>
      </c>
      <c r="N78" s="228">
        <f t="shared" si="34"/>
        <v>0</v>
      </c>
      <c r="O78" s="98" t="str">
        <f t="shared" si="42"/>
        <v/>
      </c>
      <c r="P78" s="96" t="str">
        <f t="shared" si="43"/>
        <v/>
      </c>
      <c r="Q78" s="97" t="str">
        <f t="shared" si="64"/>
        <v/>
      </c>
      <c r="R78" s="205"/>
      <c r="S78" s="205"/>
      <c r="T78" s="205"/>
      <c r="U78" s="212"/>
      <c r="V78" s="98" t="str">
        <f t="shared" si="47"/>
        <v/>
      </c>
      <c r="W78" s="96">
        <f t="shared" si="48"/>
        <v>44135</v>
      </c>
      <c r="X78" s="97">
        <f t="shared" si="65"/>
        <v>44135</v>
      </c>
      <c r="Y78" s="230">
        <f t="shared" si="49"/>
        <v>1</v>
      </c>
      <c r="Z78" s="227" t="str">
        <f t="shared" si="50"/>
        <v/>
      </c>
      <c r="AA78" s="227" t="str">
        <f>IFERROR(MATCH(X78,Tabelle1!$B$3:$B$21,0),"")</f>
        <v/>
      </c>
      <c r="AB78" s="228">
        <f t="shared" si="51"/>
        <v>1</v>
      </c>
      <c r="AC78" s="98" t="str">
        <f t="shared" si="52"/>
        <v/>
      </c>
      <c r="AD78" s="96" t="str">
        <f t="shared" si="53"/>
        <v/>
      </c>
      <c r="AE78" s="97" t="str">
        <f t="shared" si="66"/>
        <v/>
      </c>
      <c r="AF78" s="205"/>
      <c r="AG78" s="205"/>
      <c r="AH78" s="205"/>
      <c r="AI78" s="212"/>
      <c r="AJ78" s="98" t="str">
        <f t="shared" si="57"/>
        <v/>
      </c>
      <c r="AK78" s="96">
        <f t="shared" si="58"/>
        <v>44196</v>
      </c>
      <c r="AL78" s="97">
        <f t="shared" si="67"/>
        <v>44196</v>
      </c>
      <c r="AM78" s="227">
        <f t="shared" si="59"/>
        <v>0</v>
      </c>
      <c r="AN78" s="206" t="str">
        <f t="shared" si="60"/>
        <v/>
      </c>
      <c r="AO78" s="206" t="str">
        <f>IFERROR(MATCH(AL78,Tabelle1!$B$3:$B$21,0),"")</f>
        <v/>
      </c>
      <c r="AP78" s="17">
        <f t="shared" si="61"/>
        <v>0</v>
      </c>
      <c r="AQ78" s="3"/>
    </row>
    <row r="79" spans="1:43" x14ac:dyDescent="0.25">
      <c r="A79" s="3"/>
      <c r="B79" s="3"/>
      <c r="C79" s="99"/>
      <c r="D79" s="99"/>
      <c r="E79" s="99"/>
      <c r="F79" s="99"/>
      <c r="G79" s="99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</sheetData>
  <sheetProtection algorithmName="SHA-512" hashValue="E1U08rN+mW+pCeImwXcQ6dEfLbx0LmfUpzgiVbSi9PDemFVpDJBDzWqfR5h7psf3rJF+4d/3UwMdRWjXx3WlfQ==" saltValue="zQ0tm682WK5f9rPNY8pnBA==" spinCount="100000" sheet="1" objects="1" scenarios="1" selectLockedCells="1"/>
  <mergeCells count="12">
    <mergeCell ref="AK47:AL47"/>
    <mergeCell ref="B8:C8"/>
    <mergeCell ref="I8:J8"/>
    <mergeCell ref="P8:Q8"/>
    <mergeCell ref="W8:X8"/>
    <mergeCell ref="AD8:AE8"/>
    <mergeCell ref="AK8:AL8"/>
    <mergeCell ref="B47:C47"/>
    <mergeCell ref="I47:J47"/>
    <mergeCell ref="P47:Q47"/>
    <mergeCell ref="W47:X47"/>
    <mergeCell ref="AD47:AE47"/>
  </mergeCells>
  <conditionalFormatting sqref="I9:N39 B9:G39 I48:N78">
    <cfRule type="expression" dxfId="32" priority="39">
      <formula>AND(WEEKDAY(B9,2)&gt;5,ISNUMBER(B9))</formula>
    </cfRule>
  </conditionalFormatting>
  <conditionalFormatting sqref="W9:AB39">
    <cfRule type="expression" dxfId="31" priority="36">
      <formula>AND(WEEKDAY(W9,2)&gt;5,ISNUMBER(W9))</formula>
    </cfRule>
  </conditionalFormatting>
  <conditionalFormatting sqref="P9:U39">
    <cfRule type="expression" dxfId="30" priority="37">
      <formula>AND(WEEKDAY(P9,2)&gt;5,ISNUMBER(P9))</formula>
    </cfRule>
  </conditionalFormatting>
  <conditionalFormatting sqref="AK9:AO39">
    <cfRule type="expression" dxfId="29" priority="34">
      <formula>AND(WEEKDAY(AK9,2)&gt;5,ISNUMBER(AK9))</formula>
    </cfRule>
  </conditionalFormatting>
  <conditionalFormatting sqref="AD9:AI39">
    <cfRule type="expression" dxfId="28" priority="35">
      <formula>AND(WEEKDAY(AD9,2)&gt;5,ISNUMBER(AD9))</formula>
    </cfRule>
  </conditionalFormatting>
  <conditionalFormatting sqref="AK48:AO78">
    <cfRule type="expression" dxfId="27" priority="28">
      <formula>AND(WEEKDAY(AK48,2)&gt;5,ISNUMBER(AK48))</formula>
    </cfRule>
  </conditionalFormatting>
  <conditionalFormatting sqref="B48:G78">
    <cfRule type="expression" dxfId="26" priority="33">
      <formula>AND(WEEKDAY(B48,2)&gt;5,ISNUMBER(B48))</formula>
    </cfRule>
  </conditionalFormatting>
  <conditionalFormatting sqref="W48:AB78">
    <cfRule type="expression" dxfId="25" priority="30">
      <formula>AND(WEEKDAY(W48,2)&gt;5,ISNUMBER(W48))</formula>
    </cfRule>
  </conditionalFormatting>
  <conditionalFormatting sqref="P48:U78">
    <cfRule type="expression" dxfId="24" priority="31">
      <formula>AND(WEEKDAY(P48,2)&gt;5,ISNUMBER(P48))</formula>
    </cfRule>
  </conditionalFormatting>
  <conditionalFormatting sqref="AD48:AI78">
    <cfRule type="expression" dxfId="23" priority="29">
      <formula>AND(WEEKDAY(AD48,2)&gt;5,ISNUMBER(AD48))</formula>
    </cfRule>
  </conditionalFormatting>
  <pageMargins left="0.7" right="0.7" top="0.75" bottom="0.75" header="0.3" footer="0.3"/>
  <pageSetup paperSize="9" scale="81" fitToHeight="0" orientation="landscape" horizontalDpi="0" verticalDpi="0" r:id="rId1"/>
  <rowBreaks count="1" manualBreakCount="1">
    <brk id="39" max="42" man="1"/>
  </rowBreaks>
  <colBreaks count="1" manualBreakCount="1">
    <brk id="41" max="1048575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id="{324D79F8-DC04-49C9-8476-ACEC25AF3FD2}">
            <xm:f>VLOOKUP(B9:C9,Tabelle1!$B$3:$B$21,1,0)</xm:f>
            <x14:dxf>
              <font>
                <b/>
                <i val="0"/>
              </font>
              <fill>
                <patternFill>
                  <bgColor theme="2" tint="-9.9948118533890809E-2"/>
                </patternFill>
              </fill>
            </x14:dxf>
          </x14:cfRule>
          <xm:sqref>B9:B39 B48:B78 I48:I78 P9:P39 P48:P78 W48:W78 AD9:AD39 AD48:AD78 AK9:AK39 AK48:AK78</xm:sqref>
        </x14:conditionalFormatting>
        <x14:conditionalFormatting xmlns:xm="http://schemas.microsoft.com/office/excel/2006/main">
          <x14:cfRule type="expression" priority="25" id="{02A56B7D-7DEE-416D-9CE4-27490817DB71}">
            <xm:f>VLOOKUP(I9:J9,Tabelle1!$B$3:$B$21,1,0)</xm:f>
            <x14:dxf>
              <font>
                <b/>
                <i val="0"/>
              </font>
              <fill>
                <patternFill>
                  <bgColor theme="2"/>
                </patternFill>
              </fill>
            </x14:dxf>
          </x14:cfRule>
          <xm:sqref>I9:I39</xm:sqref>
        </x14:conditionalFormatting>
        <x14:conditionalFormatting xmlns:xm="http://schemas.microsoft.com/office/excel/2006/main">
          <x14:cfRule type="expression" priority="21" id="{6DC72061-3087-43ED-8606-10E32EFD3DC2}">
            <xm:f>VLOOKUP(W9:W9,Tabelle1!$B$3:$B$21,1,0)</xm:f>
            <x14:dxf>
              <font>
                <b/>
                <i val="0"/>
              </font>
              <fill>
                <patternFill>
                  <bgColor theme="2" tint="-9.9948118533890809E-2"/>
                </patternFill>
              </fill>
            </x14:dxf>
          </x14:cfRule>
          <xm:sqref>W9:AA39</xm:sqref>
        </x14:conditionalFormatting>
        <x14:conditionalFormatting xmlns:xm="http://schemas.microsoft.com/office/excel/2006/main">
          <x14:cfRule type="expression" priority="41" id="{397EA716-6655-4CAB-82F3-17F23A509D8E}">
            <xm:f>VLOOKUP(C9,Tabelle1!$B$3:$B$21,1,0)</xm:f>
            <x14:dxf>
              <font>
                <b/>
                <i val="0"/>
              </font>
              <fill>
                <patternFill>
                  <bgColor theme="2" tint="-9.9948118533890809E-2"/>
                </patternFill>
              </fill>
            </x14:dxf>
          </x14:cfRule>
          <xm:sqref>C48:F78 C9:F39 Q9:T39 AE9:AH39 AL9:AO39 J48:M78 Q48:T78 X48:AA78 AE48:AH78 AL48:AO78</xm:sqref>
        </x14:conditionalFormatting>
        <x14:conditionalFormatting xmlns:xm="http://schemas.microsoft.com/office/excel/2006/main">
          <x14:cfRule type="expression" priority="44" id="{02A56B7D-7DEE-416D-9CE4-27490817DB71}">
            <xm:f>VLOOKUP(L9:O9,Tabelle1!$B$3:$B$21,1,0)</xm:f>
            <x14:dxf>
              <font>
                <b/>
                <i val="0"/>
              </font>
              <fill>
                <patternFill>
                  <bgColor theme="2"/>
                </patternFill>
              </fill>
            </x14:dxf>
          </x14:cfRule>
          <xm:sqref>L9:M39</xm:sqref>
        </x14:conditionalFormatting>
        <x14:conditionalFormatting xmlns:xm="http://schemas.microsoft.com/office/excel/2006/main">
          <x14:cfRule type="expression" priority="46" id="{02A56B7D-7DEE-416D-9CE4-27490817DB71}">
            <xm:f>VLOOKUP(J9:N9,Tabelle1!$B$3:$B$21,1,0)</xm:f>
            <x14:dxf>
              <font>
                <b/>
                <i val="0"/>
              </font>
              <fill>
                <patternFill>
                  <bgColor theme="2"/>
                </patternFill>
              </fill>
            </x14:dxf>
          </x14:cfRule>
          <xm:sqref>J9:K39</xm:sqref>
        </x14:conditionalFormatting>
        <x14:conditionalFormatting xmlns:xm="http://schemas.microsoft.com/office/excel/2006/main">
          <x14:cfRule type="expression" priority="47" id="{DFE83BEB-7F41-41F7-B5FB-A9A49FA64EF0}">
            <xm:f>VLOOKUP(J9,Tabelle1!$B$3:$B$21,1,0)</xm:f>
            <x14:dxf>
              <fill>
                <patternFill>
                  <bgColor theme="0" tint="-4.9989318521683403E-2"/>
                </patternFill>
              </fill>
            </x14:dxf>
          </x14:cfRule>
          <xm:sqref>L9:M37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5"/>
  <sheetViews>
    <sheetView tabSelected="1" topLeftCell="A7" zoomScale="75" zoomScaleNormal="75" zoomScalePageLayoutView="50" workbookViewId="0">
      <selection activeCell="T24" sqref="T24"/>
    </sheetView>
  </sheetViews>
  <sheetFormatPr baseColWidth="10" defaultRowHeight="15" x14ac:dyDescent="0.25"/>
  <cols>
    <col min="1" max="4" width="0.85546875" customWidth="1"/>
    <col min="5" max="5" width="2.5703125" customWidth="1"/>
    <col min="6" max="6" width="7.7109375" customWidth="1"/>
    <col min="7" max="7" width="8.85546875" customWidth="1"/>
    <col min="8" max="10" width="9.85546875" customWidth="1"/>
    <col min="11" max="11" width="15.5703125" customWidth="1"/>
    <col min="12" max="12" width="9.7109375" customWidth="1"/>
    <col min="13" max="13" width="34.140625" customWidth="1"/>
    <col min="14" max="14" width="5.5703125" customWidth="1"/>
    <col min="15" max="17" width="0.85546875" customWidth="1"/>
    <col min="18" max="18" width="12.5703125" customWidth="1"/>
    <col min="19" max="20" width="12.28515625" customWidth="1"/>
    <col min="21" max="21" width="2.28515625" customWidth="1"/>
    <col min="22" max="25" width="1.7109375" customWidth="1"/>
    <col min="27" max="27" width="15.5703125" customWidth="1"/>
    <col min="31" max="31" width="15.42578125" customWidth="1"/>
  </cols>
  <sheetData>
    <row r="1" spans="1:32" ht="36" customHeight="1" x14ac:dyDescent="0.25">
      <c r="A1" s="2"/>
      <c r="B1" s="29"/>
      <c r="C1" s="29"/>
      <c r="D1" s="29"/>
      <c r="E1" s="29"/>
      <c r="F1" s="151" t="s">
        <v>55</v>
      </c>
      <c r="G1" s="109"/>
      <c r="H1" s="30"/>
      <c r="I1" s="30"/>
      <c r="J1" s="30"/>
      <c r="K1" s="30"/>
      <c r="L1" s="30"/>
      <c r="M1" s="30"/>
      <c r="N1" s="30"/>
      <c r="O1" s="30"/>
      <c r="P1" s="29"/>
      <c r="Q1" s="29"/>
      <c r="R1" s="29"/>
      <c r="S1" s="29"/>
      <c r="T1" s="29"/>
      <c r="U1" s="29"/>
      <c r="V1" s="2"/>
      <c r="W1" s="2"/>
      <c r="X1" s="29"/>
      <c r="Y1" s="29"/>
      <c r="Z1" s="29"/>
      <c r="AA1" s="29"/>
      <c r="AB1" s="29"/>
      <c r="AC1" s="29"/>
      <c r="AD1" s="29"/>
      <c r="AE1" s="29"/>
      <c r="AF1" s="29"/>
    </row>
    <row r="2" spans="1:32" ht="18" x14ac:dyDescent="0.25">
      <c r="A2" s="2"/>
      <c r="B2" s="29"/>
      <c r="C2" s="29"/>
      <c r="D2" s="29"/>
      <c r="E2" s="29"/>
      <c r="F2" s="29"/>
      <c r="G2" s="31"/>
      <c r="H2" s="30"/>
      <c r="I2" s="30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"/>
      <c r="W2" s="2"/>
      <c r="X2" s="29"/>
      <c r="Y2" s="29"/>
      <c r="Z2" s="29"/>
      <c r="AA2" s="29"/>
      <c r="AB2" s="29"/>
      <c r="AC2" s="29"/>
      <c r="AD2" s="29"/>
      <c r="AE2" s="29"/>
      <c r="AF2" s="29"/>
    </row>
    <row r="3" spans="1:32" ht="18" x14ac:dyDescent="0.25">
      <c r="A3" s="2"/>
      <c r="B3" s="29"/>
      <c r="C3" s="29"/>
      <c r="D3" s="29"/>
      <c r="E3" s="29"/>
      <c r="F3" s="29"/>
      <c r="G3" s="31"/>
      <c r="H3" s="30"/>
      <c r="I3" s="30"/>
      <c r="J3" s="30"/>
      <c r="K3" s="30"/>
      <c r="L3" s="30"/>
      <c r="M3" s="30"/>
      <c r="N3" s="30"/>
      <c r="O3" s="30"/>
      <c r="P3" s="29"/>
      <c r="Q3" s="29"/>
      <c r="R3" s="29"/>
      <c r="S3" s="29"/>
      <c r="T3" s="29"/>
      <c r="U3" s="29"/>
      <c r="V3" s="2"/>
      <c r="W3" s="2"/>
      <c r="X3" s="29"/>
      <c r="Y3" s="29"/>
      <c r="Z3" s="29"/>
      <c r="AA3" s="29"/>
      <c r="AB3" s="29"/>
      <c r="AC3" s="29"/>
      <c r="AD3" s="29"/>
      <c r="AE3" s="29"/>
      <c r="AF3" s="29"/>
    </row>
    <row r="4" spans="1:32" ht="25.5" customHeight="1" x14ac:dyDescent="0.25">
      <c r="A4" s="2"/>
      <c r="B4" s="29"/>
      <c r="C4" s="29"/>
      <c r="D4" s="29"/>
      <c r="E4" s="29"/>
      <c r="F4" s="152" t="s">
        <v>56</v>
      </c>
      <c r="G4" s="152"/>
      <c r="H4" s="249"/>
      <c r="I4" s="249"/>
      <c r="J4" s="249"/>
      <c r="K4" s="249"/>
      <c r="L4" s="110"/>
      <c r="M4" s="108" t="s">
        <v>105</v>
      </c>
      <c r="N4" s="249"/>
      <c r="O4" s="249"/>
      <c r="P4" s="249"/>
      <c r="Q4" s="249"/>
      <c r="R4" s="249"/>
      <c r="S4" s="29"/>
      <c r="T4" s="29"/>
      <c r="U4" s="29"/>
      <c r="V4" s="2"/>
      <c r="W4" s="2"/>
      <c r="X4" s="29"/>
      <c r="Y4" s="29"/>
      <c r="Z4" s="29"/>
      <c r="AA4" s="29"/>
      <c r="AB4" s="29"/>
      <c r="AC4" s="29"/>
      <c r="AD4" s="29"/>
      <c r="AE4" s="29"/>
      <c r="AF4" s="29"/>
    </row>
    <row r="5" spans="1:32" ht="15.75" x14ac:dyDescent="0.25">
      <c r="A5" s="2"/>
      <c r="B5" s="29"/>
      <c r="C5" s="29"/>
      <c r="D5" s="29"/>
      <c r="E5" s="29"/>
      <c r="F5" s="29"/>
      <c r="G5" s="32"/>
      <c r="H5" s="32"/>
      <c r="I5" s="32"/>
      <c r="J5" s="32"/>
      <c r="K5" s="32"/>
      <c r="L5" s="33"/>
      <c r="M5" s="34"/>
      <c r="N5" s="34"/>
      <c r="O5" s="34"/>
      <c r="P5" s="35"/>
      <c r="Q5" s="35"/>
      <c r="R5" s="35"/>
      <c r="S5" s="35"/>
      <c r="T5" s="29"/>
      <c r="U5" s="29"/>
      <c r="V5" s="2"/>
      <c r="W5" s="2"/>
      <c r="X5" s="29"/>
      <c r="Y5" s="29"/>
      <c r="Z5" s="29"/>
      <c r="AA5" s="29"/>
      <c r="AB5" s="29"/>
      <c r="AC5" s="29"/>
      <c r="AD5" s="29"/>
      <c r="AE5" s="29"/>
      <c r="AF5" s="29"/>
    </row>
    <row r="6" spans="1:32" x14ac:dyDescent="0.25">
      <c r="A6" s="2"/>
      <c r="B6" s="29"/>
      <c r="C6" s="29"/>
      <c r="D6" s="29"/>
      <c r="E6" s="29"/>
      <c r="F6" s="29"/>
      <c r="G6" s="32"/>
      <c r="H6" s="32"/>
      <c r="I6" s="32"/>
      <c r="J6" s="32"/>
      <c r="K6" s="32"/>
      <c r="L6" s="32"/>
      <c r="M6" s="36"/>
      <c r="N6" s="36"/>
      <c r="O6" s="36"/>
      <c r="P6" s="35"/>
      <c r="Q6" s="35"/>
      <c r="R6" s="35"/>
      <c r="S6" s="35"/>
      <c r="T6" s="29"/>
      <c r="U6" s="29"/>
      <c r="V6" s="2"/>
      <c r="W6" s="2"/>
      <c r="X6" s="29"/>
      <c r="Y6" s="29"/>
      <c r="Z6" s="29"/>
      <c r="AA6" s="29"/>
      <c r="AB6" s="29"/>
      <c r="AC6" s="29"/>
      <c r="AD6" s="29"/>
      <c r="AE6" s="29"/>
      <c r="AF6" s="29"/>
    </row>
    <row r="7" spans="1:32" ht="25.5" customHeight="1" x14ac:dyDescent="0.25">
      <c r="A7" s="2"/>
      <c r="B7" s="37"/>
      <c r="C7" s="37"/>
      <c r="D7" s="37"/>
      <c r="E7" s="37"/>
      <c r="F7" s="111" t="s">
        <v>57</v>
      </c>
      <c r="G7" s="111"/>
      <c r="H7" s="249"/>
      <c r="I7" s="249"/>
      <c r="J7" s="249"/>
      <c r="K7" s="249"/>
      <c r="L7" s="112"/>
      <c r="M7" s="113" t="s">
        <v>58</v>
      </c>
      <c r="N7" s="250">
        <f>DATE(AA11,AA10,1)</f>
        <v>43952</v>
      </c>
      <c r="O7" s="250"/>
      <c r="P7" s="250"/>
      <c r="Q7" s="250"/>
      <c r="R7" s="250"/>
      <c r="S7" s="37"/>
      <c r="T7" s="37"/>
      <c r="U7" s="37"/>
      <c r="V7" s="2"/>
      <c r="W7" s="2"/>
      <c r="X7" s="37"/>
      <c r="Y7" s="37"/>
      <c r="Z7" s="37"/>
      <c r="AA7" s="37"/>
      <c r="AB7" s="37"/>
      <c r="AC7" s="37"/>
      <c r="AD7" s="37"/>
      <c r="AE7" s="37"/>
      <c r="AF7" s="37"/>
    </row>
    <row r="8" spans="1:32" x14ac:dyDescent="0.25">
      <c r="A8" s="2"/>
      <c r="B8" s="29"/>
      <c r="C8" s="29"/>
      <c r="D8" s="29"/>
      <c r="E8" s="29"/>
      <c r="F8" s="29"/>
      <c r="G8" s="32"/>
      <c r="H8" s="32"/>
      <c r="I8" s="32"/>
      <c r="J8" s="32"/>
      <c r="K8" s="32"/>
      <c r="L8" s="32"/>
      <c r="M8" s="32"/>
      <c r="N8" s="32"/>
      <c r="O8" s="32"/>
      <c r="P8" s="35"/>
      <c r="Q8" s="35"/>
      <c r="R8" s="35"/>
      <c r="S8" s="35"/>
      <c r="T8" s="29"/>
      <c r="U8" s="29"/>
      <c r="V8" s="2"/>
      <c r="W8" s="2"/>
      <c r="X8" s="29"/>
      <c r="Y8" s="29"/>
      <c r="Z8" s="29"/>
      <c r="AA8" s="29"/>
      <c r="AB8" s="29"/>
      <c r="AC8" s="29"/>
      <c r="AD8" s="29"/>
      <c r="AE8" s="29"/>
      <c r="AF8" s="29"/>
    </row>
    <row r="9" spans="1:32" x14ac:dyDescent="0.25">
      <c r="A9" s="2"/>
      <c r="B9" s="29"/>
      <c r="C9" s="29"/>
      <c r="D9" s="29"/>
      <c r="E9" s="29"/>
      <c r="F9" s="29"/>
      <c r="G9" s="32"/>
      <c r="H9" s="32"/>
      <c r="I9" s="32"/>
      <c r="J9" s="32"/>
      <c r="K9" s="32"/>
      <c r="L9" s="32"/>
      <c r="M9" s="32"/>
      <c r="N9" s="32"/>
      <c r="O9" s="32"/>
      <c r="P9" s="35"/>
      <c r="Q9" s="35"/>
      <c r="R9" s="35"/>
      <c r="S9" s="35"/>
      <c r="T9" s="29"/>
      <c r="U9" s="29"/>
      <c r="V9" s="2"/>
      <c r="W9" s="2"/>
      <c r="X9" s="29"/>
      <c r="Y9" s="29"/>
      <c r="Z9" s="29"/>
      <c r="AA9" s="29"/>
      <c r="AB9" s="29"/>
      <c r="AC9" s="29"/>
      <c r="AD9" s="29"/>
      <c r="AE9" s="29"/>
      <c r="AF9" s="29"/>
    </row>
    <row r="10" spans="1:32" ht="68.25" customHeight="1" x14ac:dyDescent="0.25">
      <c r="A10" s="3"/>
      <c r="B10" s="74"/>
      <c r="C10" s="74"/>
      <c r="D10" s="74"/>
      <c r="E10" s="158"/>
      <c r="F10" s="159" t="s">
        <v>59</v>
      </c>
      <c r="G10" s="160"/>
      <c r="H10" s="161" t="s">
        <v>60</v>
      </c>
      <c r="I10" s="162" t="s">
        <v>61</v>
      </c>
      <c r="J10" s="162" t="s">
        <v>62</v>
      </c>
      <c r="K10" s="163" t="s">
        <v>63</v>
      </c>
      <c r="L10" s="163" t="s">
        <v>64</v>
      </c>
      <c r="M10" s="162" t="s">
        <v>65</v>
      </c>
      <c r="N10" s="164"/>
      <c r="O10" s="164"/>
      <c r="P10" s="73"/>
      <c r="Q10" s="73"/>
      <c r="R10" s="73"/>
      <c r="S10" s="73"/>
      <c r="T10" s="74"/>
      <c r="U10" s="74"/>
      <c r="V10" s="3"/>
      <c r="W10" s="3"/>
      <c r="X10" s="74"/>
      <c r="Y10" s="74"/>
      <c r="Z10" s="192" t="s">
        <v>0</v>
      </c>
      <c r="AA10" s="38">
        <v>5</v>
      </c>
      <c r="AB10" s="38"/>
      <c r="AC10" s="38"/>
      <c r="AD10" s="38"/>
      <c r="AE10" s="38"/>
      <c r="AF10" s="38"/>
    </row>
    <row r="11" spans="1:32" ht="21.95" customHeight="1" x14ac:dyDescent="0.25">
      <c r="A11" s="100">
        <f t="shared" ref="A11:A41" si="0">IF(SUM(B11,D11)=0,1,0)</f>
        <v>1</v>
      </c>
      <c r="B11" s="101">
        <f t="shared" ref="B11:B41" si="1">COUNTIF($Z$20:$Z$35,G11)</f>
        <v>0</v>
      </c>
      <c r="C11" s="101" t="str">
        <f t="shared" ref="C11:C41" si="2">IF(WEEKDAY(G11,2)=1,"Mo",IF(WEEKDAY(G11,2)=2,"Di",IF(WEEKDAY(G11,2)=3,"Mi",IF(WEEKDAY(G11,2)=4,"Do",IF(WEEKDAY(G11,2)=5,"Fr",IF(WEEKDAY(G11,2)=6,"Sa",IF(WEEKDAY(G11,2)=7,"So","")))))))</f>
        <v>Fr</v>
      </c>
      <c r="D11" s="101">
        <f>IF(Tabelle1!$H$3=C11,1,IF(Tabelle1!$H$4=C11,1,IF(Tabelle1!$H$5=C11,1,IF(Tabelle1!$H$6=C11,1,IF(Tabelle1!$H$7=C11,1,IF(Tabelle1!$H$8=C11,1,IF(Tabelle1!$H$9=C11,1,0)))))))</f>
        <v>0</v>
      </c>
      <c r="E11" s="103"/>
      <c r="F11" s="119">
        <f>G11</f>
        <v>43952</v>
      </c>
      <c r="G11" s="157">
        <f>DATE($AA$11,$AA$10,1)</f>
        <v>43952</v>
      </c>
      <c r="H11" s="120"/>
      <c r="I11" s="120"/>
      <c r="J11" s="120"/>
      <c r="K11" s="121">
        <f t="shared" ref="K11:K38" si="3">IF(U11&gt;0,U11,IF(V11&gt;0,V11,IF(X11&gt;0,X11,IF(H11&lt;=I11,SUMPRODUCT(A11*(I11-H11-J11)*24+U11+V11+X11),SUMPRODUCT(A11*(I11-H11-J11+1)*24+U11+V11+X11)))))</f>
        <v>0</v>
      </c>
      <c r="L11" s="122"/>
      <c r="M11" s="123"/>
      <c r="N11" s="165">
        <f>VLOOKUP(G11,Tabelle1!$B$3:$B$21,1,0)</f>
        <v>43952</v>
      </c>
      <c r="O11" s="166">
        <f t="shared" ref="O11:O41" si="4">IF(N11,1,0)</f>
        <v>1</v>
      </c>
      <c r="P11" s="104">
        <f t="shared" ref="P11:P38" si="5">IF(WEEKDAY(G11,2)&gt;5,1,0)</f>
        <v>0</v>
      </c>
      <c r="Q11" s="104">
        <f t="shared" ref="Q11:Q41" si="6">SUM(D11+O11)</f>
        <v>1</v>
      </c>
      <c r="R11" s="47"/>
      <c r="S11" s="47"/>
      <c r="T11" s="167"/>
      <c r="U11" s="102">
        <f t="shared" ref="U11:U41" si="7">IF(M11="FORTBILDUNG",$T$24,0)</f>
        <v>0</v>
      </c>
      <c r="V11" s="100">
        <f t="shared" ref="V11:V41" si="8">IF(M11="URLAUB",$T$24,0)</f>
        <v>0</v>
      </c>
      <c r="W11" s="100" t="str">
        <f t="shared" ref="W11:W41" si="9">IF(M11="KURZARBEIT",0,"")</f>
        <v/>
      </c>
      <c r="X11" s="102">
        <f t="shared" ref="X11:X41" si="10">IF(M11="KRANK",$T$24,0)</f>
        <v>0</v>
      </c>
      <c r="Y11" s="102" t="str">
        <f t="shared" ref="Y11:Y41" si="11">IF(M11="FREI",0,"")</f>
        <v/>
      </c>
      <c r="Z11" s="221" t="s">
        <v>8</v>
      </c>
      <c r="AA11" s="222">
        <f>Tabelle1!$C$1</f>
        <v>2020</v>
      </c>
      <c r="AB11" s="196"/>
      <c r="AC11" s="46"/>
      <c r="AD11" s="46"/>
      <c r="AE11" s="46"/>
      <c r="AF11" s="29"/>
    </row>
    <row r="12" spans="1:32" ht="21.95" customHeight="1" x14ac:dyDescent="0.25">
      <c r="A12" s="100">
        <f t="shared" si="0"/>
        <v>0</v>
      </c>
      <c r="B12" s="102">
        <f t="shared" si="1"/>
        <v>0</v>
      </c>
      <c r="C12" s="101" t="str">
        <f t="shared" si="2"/>
        <v>Sa</v>
      </c>
      <c r="D12" s="101">
        <f>IF(Tabelle1!$H$3=C12,1,IF(Tabelle1!$H$4=C12,1,IF(Tabelle1!$H$5=C12,1,IF(Tabelle1!$H$6=C12,1,IF(Tabelle1!$H$7=C12,1,IF(Tabelle1!$H$8=C12,1,IF(Tabelle1!$H$9=C12,1,0)))))))</f>
        <v>1</v>
      </c>
      <c r="E12" s="103"/>
      <c r="F12" s="119">
        <f t="shared" ref="F12:F41" si="12">G12</f>
        <v>43953</v>
      </c>
      <c r="G12" s="124">
        <f>(G11+1)</f>
        <v>43953</v>
      </c>
      <c r="H12" s="120"/>
      <c r="I12" s="120"/>
      <c r="J12" s="120"/>
      <c r="K12" s="121">
        <f t="shared" si="3"/>
        <v>0</v>
      </c>
      <c r="L12" s="122"/>
      <c r="M12" s="123"/>
      <c r="N12" s="165" t="e">
        <f>VLOOKUP(G12,Tabelle1!$B$3:$B$21,1,0)</f>
        <v>#N/A</v>
      </c>
      <c r="O12" s="166" t="e">
        <f t="shared" si="4"/>
        <v>#N/A</v>
      </c>
      <c r="P12" s="104">
        <f t="shared" si="5"/>
        <v>1</v>
      </c>
      <c r="Q12" s="104" t="e">
        <f t="shared" si="6"/>
        <v>#N/A</v>
      </c>
      <c r="R12" s="47"/>
      <c r="S12" s="47"/>
      <c r="T12" s="43"/>
      <c r="U12" s="102">
        <f t="shared" si="7"/>
        <v>0</v>
      </c>
      <c r="V12" s="100">
        <f t="shared" si="8"/>
        <v>0</v>
      </c>
      <c r="W12" s="100" t="str">
        <f t="shared" si="9"/>
        <v/>
      </c>
      <c r="X12" s="102">
        <f t="shared" si="10"/>
        <v>0</v>
      </c>
      <c r="Y12" s="102" t="str">
        <f t="shared" si="11"/>
        <v/>
      </c>
      <c r="Z12" s="193"/>
      <c r="AA12" s="72">
        <f>DATE(AA11,AA10+1,1)-DATE(AA11,AA10,1)</f>
        <v>31</v>
      </c>
      <c r="AB12" s="223" t="s">
        <v>1</v>
      </c>
      <c r="AC12" s="46"/>
      <c r="AD12" s="46"/>
      <c r="AE12" s="46"/>
      <c r="AF12" s="29"/>
    </row>
    <row r="13" spans="1:32" ht="21.95" customHeight="1" x14ac:dyDescent="0.25">
      <c r="A13" s="100">
        <f t="shared" si="0"/>
        <v>0</v>
      </c>
      <c r="B13" s="102">
        <f t="shared" si="1"/>
        <v>0</v>
      </c>
      <c r="C13" s="101" t="str">
        <f t="shared" si="2"/>
        <v>So</v>
      </c>
      <c r="D13" s="101">
        <f>IF(Tabelle1!$H$3=C13,1,IF(Tabelle1!$H$4=C13,1,IF(Tabelle1!$H$5=C13,1,IF(Tabelle1!$H$6=C13,1,IF(Tabelle1!$H$7=C13,1,IF(Tabelle1!$H$8=C13,1,IF(Tabelle1!$H$9=C13,1,0)))))))</f>
        <v>1</v>
      </c>
      <c r="E13" s="103"/>
      <c r="F13" s="119">
        <f t="shared" si="12"/>
        <v>43954</v>
      </c>
      <c r="G13" s="124">
        <f t="shared" ref="G13:G41" si="13">(G12+1)</f>
        <v>43954</v>
      </c>
      <c r="H13" s="120"/>
      <c r="I13" s="120"/>
      <c r="J13" s="125"/>
      <c r="K13" s="121">
        <f t="shared" si="3"/>
        <v>0</v>
      </c>
      <c r="L13" s="123"/>
      <c r="M13" s="123"/>
      <c r="N13" s="165" t="e">
        <f>VLOOKUP(G13,Tabelle1!$B$3:$B$21,1,0)</f>
        <v>#N/A</v>
      </c>
      <c r="O13" s="166" t="e">
        <f t="shared" si="4"/>
        <v>#N/A</v>
      </c>
      <c r="P13" s="104">
        <f t="shared" si="5"/>
        <v>1</v>
      </c>
      <c r="Q13" s="104" t="e">
        <f t="shared" si="6"/>
        <v>#N/A</v>
      </c>
      <c r="R13" s="47"/>
      <c r="S13" s="47"/>
      <c r="T13" s="43"/>
      <c r="U13" s="102">
        <f t="shared" si="7"/>
        <v>0</v>
      </c>
      <c r="V13" s="100">
        <f t="shared" si="8"/>
        <v>0</v>
      </c>
      <c r="W13" s="100" t="str">
        <f t="shared" si="9"/>
        <v/>
      </c>
      <c r="X13" s="102">
        <f t="shared" si="10"/>
        <v>0</v>
      </c>
      <c r="Y13" s="102" t="str">
        <f t="shared" si="11"/>
        <v/>
      </c>
      <c r="Z13" s="235"/>
      <c r="AA13" s="236"/>
      <c r="AB13" s="42"/>
      <c r="AC13" s="46"/>
      <c r="AD13" s="46"/>
      <c r="AE13" s="46"/>
      <c r="AF13" s="29"/>
    </row>
    <row r="14" spans="1:32" ht="21.95" customHeight="1" x14ac:dyDescent="0.25">
      <c r="A14" s="100">
        <f t="shared" si="0"/>
        <v>1</v>
      </c>
      <c r="B14" s="102">
        <f t="shared" si="1"/>
        <v>0</v>
      </c>
      <c r="C14" s="101" t="str">
        <f t="shared" si="2"/>
        <v>Mo</v>
      </c>
      <c r="D14" s="101">
        <f>IF(Tabelle1!$H$3=C14,1,IF(Tabelle1!$H$4=C14,1,IF(Tabelle1!$H$5=C14,1,IF(Tabelle1!$H$6=C14,1,IF(Tabelle1!$H$7=C14,1,IF(Tabelle1!$H$8=C14,1,IF(Tabelle1!$H$9=C14,1,0)))))))</f>
        <v>0</v>
      </c>
      <c r="E14" s="103"/>
      <c r="F14" s="119">
        <f t="shared" si="12"/>
        <v>43955</v>
      </c>
      <c r="G14" s="124">
        <f t="shared" si="13"/>
        <v>43955</v>
      </c>
      <c r="H14" s="120"/>
      <c r="I14" s="120"/>
      <c r="J14" s="125"/>
      <c r="K14" s="121">
        <f t="shared" si="3"/>
        <v>0</v>
      </c>
      <c r="L14" s="123"/>
      <c r="M14" s="123"/>
      <c r="N14" s="165" t="e">
        <f>VLOOKUP(G14,Tabelle1!$B$3:$B$21,1,0)</f>
        <v>#N/A</v>
      </c>
      <c r="O14" s="166" t="e">
        <f t="shared" si="4"/>
        <v>#N/A</v>
      </c>
      <c r="P14" s="104">
        <f t="shared" si="5"/>
        <v>0</v>
      </c>
      <c r="Q14" s="104" t="e">
        <f t="shared" si="6"/>
        <v>#N/A</v>
      </c>
      <c r="R14" s="168" t="s">
        <v>67</v>
      </c>
      <c r="S14" s="169"/>
      <c r="T14" s="170"/>
      <c r="U14" s="102">
        <f t="shared" si="7"/>
        <v>0</v>
      </c>
      <c r="V14" s="100">
        <f t="shared" si="8"/>
        <v>0</v>
      </c>
      <c r="W14" s="100" t="str">
        <f t="shared" si="9"/>
        <v/>
      </c>
      <c r="X14" s="102">
        <f t="shared" si="10"/>
        <v>0</v>
      </c>
      <c r="Y14" s="102" t="str">
        <f t="shared" si="11"/>
        <v/>
      </c>
      <c r="Z14" s="235"/>
      <c r="AA14" s="237" t="s">
        <v>111</v>
      </c>
      <c r="AB14" s="238">
        <f>IF(AA10=1,Tabelle2!B6,IF(AA10=2,Tabelle2!I6,IF(AA10=3,Tabelle2!P6,IF(AA10=4,Tabelle2!W6,IF(AA10=5,Tabelle2!AD6,IF(AA10=6,Tabelle2!AK6,IF(AA10=7,Tabelle2!B45,IF(AA10=8,Tabelle2!I45,IF(AA10=9,Tabelle2!P45,IF(AA10=10,Tabelle2!W45,IF(AA10=11,Tabelle2!AD45,IF(AA10=12,Tabelle2!AK45,0))))))))))))</f>
        <v>19</v>
      </c>
      <c r="AC14" s="46"/>
      <c r="AD14" s="46"/>
      <c r="AE14" s="46"/>
      <c r="AF14" s="29"/>
    </row>
    <row r="15" spans="1:32" ht="21.95" customHeight="1" x14ac:dyDescent="0.25">
      <c r="A15" s="100">
        <f t="shared" si="0"/>
        <v>1</v>
      </c>
      <c r="B15" s="102">
        <f t="shared" si="1"/>
        <v>0</v>
      </c>
      <c r="C15" s="101" t="str">
        <f t="shared" si="2"/>
        <v>Di</v>
      </c>
      <c r="D15" s="101">
        <f>IF(Tabelle1!$H$3=C15,1,IF(Tabelle1!$H$4=C15,1,IF(Tabelle1!$H$5=C15,1,IF(Tabelle1!$H$6=C15,1,IF(Tabelle1!$H$7=C15,1,IF(Tabelle1!$H$8=C15,1,IF(Tabelle1!$H$9=C15,1,0)))))))</f>
        <v>0</v>
      </c>
      <c r="E15" s="103"/>
      <c r="F15" s="119">
        <f t="shared" si="12"/>
        <v>43956</v>
      </c>
      <c r="G15" s="124">
        <f t="shared" si="13"/>
        <v>43956</v>
      </c>
      <c r="H15" s="120"/>
      <c r="I15" s="120"/>
      <c r="J15" s="125"/>
      <c r="K15" s="121">
        <f t="shared" si="3"/>
        <v>0</v>
      </c>
      <c r="L15" s="123"/>
      <c r="M15" s="123"/>
      <c r="N15" s="165" t="e">
        <f>VLOOKUP(G15,Tabelle1!$B$3:$B$21,1,0)</f>
        <v>#N/A</v>
      </c>
      <c r="O15" s="166" t="e">
        <f t="shared" si="4"/>
        <v>#N/A</v>
      </c>
      <c r="P15" s="104">
        <f t="shared" si="5"/>
        <v>0</v>
      </c>
      <c r="Q15" s="104" t="e">
        <f t="shared" si="6"/>
        <v>#N/A</v>
      </c>
      <c r="R15" s="171"/>
      <c r="S15" s="172"/>
      <c r="T15" s="173"/>
      <c r="U15" s="102">
        <f t="shared" si="7"/>
        <v>0</v>
      </c>
      <c r="V15" s="100">
        <f t="shared" si="8"/>
        <v>0</v>
      </c>
      <c r="W15" s="100" t="str">
        <f t="shared" si="9"/>
        <v/>
      </c>
      <c r="X15" s="102">
        <f t="shared" si="10"/>
        <v>0</v>
      </c>
      <c r="Y15" s="102" t="str">
        <f t="shared" si="11"/>
        <v/>
      </c>
      <c r="Z15" s="59"/>
      <c r="AA15" s="237" t="s">
        <v>85</v>
      </c>
      <c r="AB15" s="238">
        <f>AB14*T24</f>
        <v>152</v>
      </c>
      <c r="AC15" s="46"/>
      <c r="AD15" s="46"/>
      <c r="AE15" s="46"/>
      <c r="AF15" s="29"/>
    </row>
    <row r="16" spans="1:32" ht="21.95" customHeight="1" x14ac:dyDescent="0.25">
      <c r="A16" s="100">
        <f t="shared" si="0"/>
        <v>1</v>
      </c>
      <c r="B16" s="102">
        <f t="shared" si="1"/>
        <v>0</v>
      </c>
      <c r="C16" s="101" t="str">
        <f t="shared" si="2"/>
        <v>Mi</v>
      </c>
      <c r="D16" s="101">
        <f>IF(Tabelle1!$H$3=C16,1,IF(Tabelle1!$H$4=C16,1,IF(Tabelle1!$H$5=C16,1,IF(Tabelle1!$H$6=C16,1,IF(Tabelle1!$H$7=C16,1,IF(Tabelle1!$H$8=C16,1,IF(Tabelle1!$H$9=C16,1,0)))))))</f>
        <v>0</v>
      </c>
      <c r="E16" s="103"/>
      <c r="F16" s="119">
        <f t="shared" si="12"/>
        <v>43957</v>
      </c>
      <c r="G16" s="124">
        <f t="shared" si="13"/>
        <v>43957</v>
      </c>
      <c r="H16" s="126"/>
      <c r="I16" s="126"/>
      <c r="J16" s="127"/>
      <c r="K16" s="121">
        <f t="shared" si="3"/>
        <v>0</v>
      </c>
      <c r="L16" s="128"/>
      <c r="M16" s="123"/>
      <c r="N16" s="165" t="e">
        <f>VLOOKUP(G16,Tabelle1!$B$3:$B$21,1,0)</f>
        <v>#N/A</v>
      </c>
      <c r="O16" s="166" t="e">
        <f t="shared" si="4"/>
        <v>#N/A</v>
      </c>
      <c r="P16" s="104">
        <f t="shared" si="5"/>
        <v>0</v>
      </c>
      <c r="Q16" s="104" t="e">
        <f t="shared" si="6"/>
        <v>#N/A</v>
      </c>
      <c r="R16" s="171"/>
      <c r="S16" s="172"/>
      <c r="T16" s="173"/>
      <c r="U16" s="102">
        <f t="shared" si="7"/>
        <v>0</v>
      </c>
      <c r="V16" s="100">
        <f t="shared" si="8"/>
        <v>0</v>
      </c>
      <c r="W16" s="100" t="str">
        <f t="shared" si="9"/>
        <v/>
      </c>
      <c r="X16" s="102">
        <f t="shared" si="10"/>
        <v>0</v>
      </c>
      <c r="Y16" s="102" t="str">
        <f t="shared" si="11"/>
        <v/>
      </c>
      <c r="Z16" s="69"/>
      <c r="AA16" s="114"/>
      <c r="AB16" s="197"/>
      <c r="AC16" s="46"/>
      <c r="AD16" s="46"/>
      <c r="AE16" s="46"/>
      <c r="AF16" s="29"/>
    </row>
    <row r="17" spans="1:32" ht="21.95" customHeight="1" x14ac:dyDescent="0.25">
      <c r="A17" s="100">
        <f t="shared" si="0"/>
        <v>1</v>
      </c>
      <c r="B17" s="102">
        <f t="shared" si="1"/>
        <v>0</v>
      </c>
      <c r="C17" s="101" t="str">
        <f t="shared" si="2"/>
        <v>Do</v>
      </c>
      <c r="D17" s="101">
        <f>IF(Tabelle1!$H$3=C17,1,IF(Tabelle1!$H$4=C17,1,IF(Tabelle1!$H$5=C17,1,IF(Tabelle1!$H$6=C17,1,IF(Tabelle1!$H$7=C17,1,IF(Tabelle1!$H$8=C17,1,IF(Tabelle1!$H$9=C17,1,0)))))))</f>
        <v>0</v>
      </c>
      <c r="E17" s="103"/>
      <c r="F17" s="119">
        <f t="shared" si="12"/>
        <v>43958</v>
      </c>
      <c r="G17" s="124">
        <f t="shared" si="13"/>
        <v>43958</v>
      </c>
      <c r="H17" s="126"/>
      <c r="I17" s="126"/>
      <c r="J17" s="127"/>
      <c r="K17" s="121">
        <f t="shared" si="3"/>
        <v>0</v>
      </c>
      <c r="L17" s="128"/>
      <c r="M17" s="123"/>
      <c r="N17" s="165" t="e">
        <f>VLOOKUP(G17,Tabelle1!$B$3:$B$21,1,0)</f>
        <v>#N/A</v>
      </c>
      <c r="O17" s="166" t="e">
        <f t="shared" si="4"/>
        <v>#N/A</v>
      </c>
      <c r="P17" s="104">
        <f t="shared" si="5"/>
        <v>0</v>
      </c>
      <c r="Q17" s="104" t="e">
        <f t="shared" si="6"/>
        <v>#N/A</v>
      </c>
      <c r="R17" s="243">
        <v>5</v>
      </c>
      <c r="S17" s="176" t="s">
        <v>93</v>
      </c>
      <c r="T17" s="195" t="str">
        <f>IF(Tabelle1!K13=TRUE,"Schichtdienst","")</f>
        <v/>
      </c>
      <c r="U17" s="102">
        <f t="shared" si="7"/>
        <v>0</v>
      </c>
      <c r="V17" s="100">
        <f t="shared" si="8"/>
        <v>0</v>
      </c>
      <c r="W17" s="100" t="str">
        <f t="shared" si="9"/>
        <v/>
      </c>
      <c r="X17" s="102">
        <f t="shared" si="10"/>
        <v>0</v>
      </c>
      <c r="Y17" s="102" t="str">
        <f t="shared" si="11"/>
        <v/>
      </c>
      <c r="Z17" s="69"/>
      <c r="AA17" s="114"/>
      <c r="AB17" s="197"/>
      <c r="AC17" s="46"/>
      <c r="AD17" s="46"/>
      <c r="AE17" s="46"/>
      <c r="AF17" s="29"/>
    </row>
    <row r="18" spans="1:32" ht="21.95" customHeight="1" x14ac:dyDescent="0.25">
      <c r="A18" s="100">
        <f t="shared" si="0"/>
        <v>1</v>
      </c>
      <c r="B18" s="102">
        <f t="shared" si="1"/>
        <v>0</v>
      </c>
      <c r="C18" s="101" t="str">
        <f t="shared" si="2"/>
        <v>Fr</v>
      </c>
      <c r="D18" s="101">
        <f>IF(Tabelle1!$H$3=C18,1,IF(Tabelle1!$H$4=C18,1,IF(Tabelle1!$H$5=C18,1,IF(Tabelle1!$H$6=C18,1,IF(Tabelle1!$H$7=C18,1,IF(Tabelle1!$H$8=C18,1,IF(Tabelle1!$H$9=C18,1,0)))))))</f>
        <v>0</v>
      </c>
      <c r="E18" s="103"/>
      <c r="F18" s="119">
        <f t="shared" si="12"/>
        <v>43959</v>
      </c>
      <c r="G18" s="124">
        <f t="shared" si="13"/>
        <v>43959</v>
      </c>
      <c r="H18" s="120"/>
      <c r="I18" s="120"/>
      <c r="J18" s="125"/>
      <c r="K18" s="121">
        <f t="shared" si="3"/>
        <v>0</v>
      </c>
      <c r="L18" s="123"/>
      <c r="M18" s="123"/>
      <c r="N18" s="165" t="e">
        <f>VLOOKUP(G18,Tabelle1!$B$3:$B$21,1,0)</f>
        <v>#N/A</v>
      </c>
      <c r="O18" s="166" t="e">
        <f t="shared" si="4"/>
        <v>#N/A</v>
      </c>
      <c r="P18" s="104">
        <f t="shared" si="5"/>
        <v>0</v>
      </c>
      <c r="Q18" s="104" t="e">
        <f t="shared" si="6"/>
        <v>#N/A</v>
      </c>
      <c r="R18" s="175" t="s">
        <v>108</v>
      </c>
      <c r="S18" s="199">
        <v>0.33333333333333331</v>
      </c>
      <c r="T18" s="195" t="s">
        <v>109</v>
      </c>
      <c r="U18" s="102">
        <f t="shared" si="7"/>
        <v>0</v>
      </c>
      <c r="V18" s="100">
        <f t="shared" si="8"/>
        <v>0</v>
      </c>
      <c r="W18" s="100" t="str">
        <f t="shared" si="9"/>
        <v/>
      </c>
      <c r="X18" s="102">
        <f t="shared" si="10"/>
        <v>0</v>
      </c>
      <c r="Y18" s="102" t="str">
        <f t="shared" si="11"/>
        <v/>
      </c>
      <c r="Z18" s="154"/>
      <c r="AA18" s="153"/>
      <c r="AB18" s="46"/>
      <c r="AC18" s="46"/>
      <c r="AD18" s="46"/>
      <c r="AE18" s="46"/>
      <c r="AF18" s="29"/>
    </row>
    <row r="19" spans="1:32" ht="21.95" customHeight="1" x14ac:dyDescent="0.25">
      <c r="A19" s="100">
        <f t="shared" si="0"/>
        <v>0</v>
      </c>
      <c r="B19" s="102">
        <f t="shared" si="1"/>
        <v>0</v>
      </c>
      <c r="C19" s="101" t="str">
        <f t="shared" si="2"/>
        <v>Sa</v>
      </c>
      <c r="D19" s="101">
        <f>IF(Tabelle1!$H$3=C19,1,IF(Tabelle1!$H$4=C19,1,IF(Tabelle1!$H$5=C19,1,IF(Tabelle1!$H$6=C19,1,IF(Tabelle1!$H$7=C19,1,IF(Tabelle1!$H$8=C19,1,IF(Tabelle1!$H$9=C19,1,0)))))))</f>
        <v>1</v>
      </c>
      <c r="E19" s="103"/>
      <c r="F19" s="119">
        <f t="shared" si="12"/>
        <v>43960</v>
      </c>
      <c r="G19" s="124">
        <f t="shared" si="13"/>
        <v>43960</v>
      </c>
      <c r="H19" s="120"/>
      <c r="I19" s="120"/>
      <c r="J19" s="125"/>
      <c r="K19" s="121">
        <f t="shared" si="3"/>
        <v>0</v>
      </c>
      <c r="L19" s="123"/>
      <c r="M19" s="123"/>
      <c r="N19" s="165" t="e">
        <f>VLOOKUP(G19,Tabelle1!$B$3:$B$21,1,0)</f>
        <v>#N/A</v>
      </c>
      <c r="O19" s="166" t="e">
        <f t="shared" si="4"/>
        <v>#N/A</v>
      </c>
      <c r="P19" s="104">
        <f t="shared" si="5"/>
        <v>1</v>
      </c>
      <c r="Q19" s="104" t="e">
        <f t="shared" si="6"/>
        <v>#N/A</v>
      </c>
      <c r="R19" s="171"/>
      <c r="S19" s="172"/>
      <c r="T19" s="173"/>
      <c r="U19" s="102">
        <f t="shared" si="7"/>
        <v>0</v>
      </c>
      <c r="V19" s="100">
        <f t="shared" si="8"/>
        <v>0</v>
      </c>
      <c r="W19" s="100" t="str">
        <f t="shared" si="9"/>
        <v/>
      </c>
      <c r="X19" s="102">
        <f t="shared" si="10"/>
        <v>0</v>
      </c>
      <c r="Y19" s="102" t="str">
        <f t="shared" si="11"/>
        <v/>
      </c>
      <c r="Z19" s="44" t="s">
        <v>68</v>
      </c>
      <c r="AA19" s="45"/>
      <c r="AB19" s="39" t="s">
        <v>66</v>
      </c>
      <c r="AC19" s="40"/>
      <c r="AD19" s="78"/>
      <c r="AE19" s="46"/>
      <c r="AF19" s="29"/>
    </row>
    <row r="20" spans="1:32" ht="21.95" customHeight="1" x14ac:dyDescent="0.25">
      <c r="A20" s="100">
        <f t="shared" si="0"/>
        <v>0</v>
      </c>
      <c r="B20" s="102">
        <f t="shared" si="1"/>
        <v>0</v>
      </c>
      <c r="C20" s="101" t="str">
        <f t="shared" si="2"/>
        <v>So</v>
      </c>
      <c r="D20" s="101">
        <f>IF(Tabelle1!$H$3=C20,1,IF(Tabelle1!$H$4=C20,1,IF(Tabelle1!$H$5=C20,1,IF(Tabelle1!$H$6=C20,1,IF(Tabelle1!$H$7=C20,1,IF(Tabelle1!$H$8=C20,1,IF(Tabelle1!$H$9=C20,1,0)))))))</f>
        <v>1</v>
      </c>
      <c r="E20" s="103"/>
      <c r="F20" s="119">
        <f t="shared" si="12"/>
        <v>43961</v>
      </c>
      <c r="G20" s="124">
        <f t="shared" si="13"/>
        <v>43961</v>
      </c>
      <c r="H20" s="120"/>
      <c r="I20" s="120"/>
      <c r="J20" s="125"/>
      <c r="K20" s="121">
        <f t="shared" si="3"/>
        <v>0</v>
      </c>
      <c r="L20" s="123"/>
      <c r="M20" s="123"/>
      <c r="N20" s="165" t="e">
        <f>VLOOKUP(G20,Tabelle1!$B$3:$B$21,1,0)</f>
        <v>#N/A</v>
      </c>
      <c r="O20" s="166" t="e">
        <f t="shared" si="4"/>
        <v>#N/A</v>
      </c>
      <c r="P20" s="104">
        <f t="shared" si="5"/>
        <v>1</v>
      </c>
      <c r="Q20" s="104" t="e">
        <f t="shared" si="6"/>
        <v>#N/A</v>
      </c>
      <c r="R20" s="171"/>
      <c r="S20" s="172"/>
      <c r="T20" s="173"/>
      <c r="U20" s="102">
        <f t="shared" si="7"/>
        <v>0</v>
      </c>
      <c r="V20" s="100">
        <f t="shared" si="8"/>
        <v>0</v>
      </c>
      <c r="W20" s="100" t="str">
        <f t="shared" si="9"/>
        <v/>
      </c>
      <c r="X20" s="102">
        <f t="shared" si="10"/>
        <v>0</v>
      </c>
      <c r="Y20" s="102" t="str">
        <f t="shared" si="11"/>
        <v/>
      </c>
      <c r="Z20" s="41"/>
      <c r="AA20" s="198">
        <f t="shared" ref="AA20:AA35" si="14">IF(Z20,1,0)</f>
        <v>0</v>
      </c>
      <c r="AB20" s="198">
        <f>SUM(AA20:AA35)</f>
        <v>0</v>
      </c>
      <c r="AC20" s="197"/>
      <c r="AD20" s="71"/>
      <c r="AE20" s="71"/>
      <c r="AF20" s="29"/>
    </row>
    <row r="21" spans="1:32" ht="21.95" customHeight="1" x14ac:dyDescent="0.25">
      <c r="A21" s="100">
        <f t="shared" si="0"/>
        <v>1</v>
      </c>
      <c r="B21" s="102">
        <f t="shared" si="1"/>
        <v>0</v>
      </c>
      <c r="C21" s="101" t="str">
        <f t="shared" si="2"/>
        <v>Mo</v>
      </c>
      <c r="D21" s="101">
        <f>IF(Tabelle1!$H$3=C21,1,IF(Tabelle1!$H$4=C21,1,IF(Tabelle1!$H$5=C21,1,IF(Tabelle1!$H$6=C21,1,IF(Tabelle1!$H$7=C21,1,IF(Tabelle1!$H$8=C21,1,IF(Tabelle1!$H$9=C21,1,0)))))))</f>
        <v>0</v>
      </c>
      <c r="E21" s="103"/>
      <c r="F21" s="119">
        <f t="shared" si="12"/>
        <v>43962</v>
      </c>
      <c r="G21" s="124">
        <f t="shared" si="13"/>
        <v>43962</v>
      </c>
      <c r="H21" s="120"/>
      <c r="I21" s="120"/>
      <c r="J21" s="125"/>
      <c r="K21" s="121">
        <f t="shared" si="3"/>
        <v>0</v>
      </c>
      <c r="L21" s="123"/>
      <c r="M21" s="123"/>
      <c r="N21" s="165" t="e">
        <f>VLOOKUP(G21,Tabelle1!$B$3:$B$21,1,0)</f>
        <v>#N/A</v>
      </c>
      <c r="O21" s="166" t="e">
        <f t="shared" si="4"/>
        <v>#N/A</v>
      </c>
      <c r="P21" s="104">
        <f t="shared" si="5"/>
        <v>0</v>
      </c>
      <c r="Q21" s="104" t="e">
        <f t="shared" si="6"/>
        <v>#N/A</v>
      </c>
      <c r="R21" s="171"/>
      <c r="S21" s="172"/>
      <c r="T21" s="173"/>
      <c r="U21" s="102">
        <f t="shared" si="7"/>
        <v>0</v>
      </c>
      <c r="V21" s="100">
        <f t="shared" si="8"/>
        <v>0</v>
      </c>
      <c r="W21" s="100" t="str">
        <f t="shared" si="9"/>
        <v/>
      </c>
      <c r="X21" s="102">
        <f t="shared" si="10"/>
        <v>0</v>
      </c>
      <c r="Y21" s="102" t="str">
        <f t="shared" si="11"/>
        <v/>
      </c>
      <c r="Z21" s="41"/>
      <c r="AA21" s="198">
        <f t="shared" si="14"/>
        <v>0</v>
      </c>
      <c r="AB21" s="167"/>
      <c r="AC21" s="197"/>
      <c r="AD21" s="71"/>
      <c r="AE21" s="71"/>
      <c r="AF21" s="29"/>
    </row>
    <row r="22" spans="1:32" ht="21.95" customHeight="1" x14ac:dyDescent="0.25">
      <c r="A22" s="100">
        <f t="shared" si="0"/>
        <v>1</v>
      </c>
      <c r="B22" s="102">
        <f t="shared" si="1"/>
        <v>0</v>
      </c>
      <c r="C22" s="101" t="str">
        <f t="shared" si="2"/>
        <v>Di</v>
      </c>
      <c r="D22" s="101">
        <f>IF(Tabelle1!$H$3=C22,1,IF(Tabelle1!$H$4=C22,1,IF(Tabelle1!$H$5=C22,1,IF(Tabelle1!$H$6=C22,1,IF(Tabelle1!$H$7=C22,1,IF(Tabelle1!$H$8=C22,1,IF(Tabelle1!$H$9=C22,1,0)))))))</f>
        <v>0</v>
      </c>
      <c r="E22" s="103"/>
      <c r="F22" s="119">
        <f t="shared" si="12"/>
        <v>43963</v>
      </c>
      <c r="G22" s="124">
        <f t="shared" si="13"/>
        <v>43963</v>
      </c>
      <c r="H22" s="120"/>
      <c r="I22" s="120"/>
      <c r="J22" s="125"/>
      <c r="K22" s="121">
        <f t="shared" si="3"/>
        <v>0</v>
      </c>
      <c r="L22" s="123"/>
      <c r="M22" s="123"/>
      <c r="N22" s="165" t="e">
        <f>VLOOKUP(G22,Tabelle1!$B$3:$B$21,1,0)</f>
        <v>#N/A</v>
      </c>
      <c r="O22" s="166" t="e">
        <f t="shared" si="4"/>
        <v>#N/A</v>
      </c>
      <c r="P22" s="104">
        <f t="shared" si="5"/>
        <v>0</v>
      </c>
      <c r="Q22" s="104" t="e">
        <f t="shared" si="6"/>
        <v>#N/A</v>
      </c>
      <c r="R22" s="174" t="s">
        <v>69</v>
      </c>
      <c r="S22" s="236">
        <f>R17*T24</f>
        <v>40</v>
      </c>
      <c r="T22" s="173"/>
      <c r="U22" s="102">
        <f t="shared" si="7"/>
        <v>0</v>
      </c>
      <c r="V22" s="100">
        <f t="shared" si="8"/>
        <v>0</v>
      </c>
      <c r="W22" s="100" t="str">
        <f t="shared" si="9"/>
        <v/>
      </c>
      <c r="X22" s="102">
        <f t="shared" si="10"/>
        <v>0</v>
      </c>
      <c r="Y22" s="102" t="str">
        <f t="shared" si="11"/>
        <v/>
      </c>
      <c r="Z22" s="41"/>
      <c r="AA22" s="198">
        <f t="shared" si="14"/>
        <v>0</v>
      </c>
      <c r="AB22" s="167"/>
      <c r="AC22" s="197"/>
      <c r="AD22" s="71"/>
      <c r="AE22" s="71"/>
      <c r="AF22" s="29"/>
    </row>
    <row r="23" spans="1:32" ht="21.95" customHeight="1" x14ac:dyDescent="0.25">
      <c r="A23" s="100">
        <f t="shared" si="0"/>
        <v>1</v>
      </c>
      <c r="B23" s="102">
        <f t="shared" si="1"/>
        <v>0</v>
      </c>
      <c r="C23" s="101" t="str">
        <f t="shared" si="2"/>
        <v>Mi</v>
      </c>
      <c r="D23" s="101">
        <f>IF(Tabelle1!$H$3=C23,1,IF(Tabelle1!$H$4=C23,1,IF(Tabelle1!$H$5=C23,1,IF(Tabelle1!$H$6=C23,1,IF(Tabelle1!$H$7=C23,1,IF(Tabelle1!$H$8=C23,1,IF(Tabelle1!$H$9=C23,1,0)))))))</f>
        <v>0</v>
      </c>
      <c r="E23" s="103"/>
      <c r="F23" s="119">
        <f t="shared" si="12"/>
        <v>43964</v>
      </c>
      <c r="G23" s="124">
        <f t="shared" si="13"/>
        <v>43964</v>
      </c>
      <c r="H23" s="126"/>
      <c r="I23" s="126"/>
      <c r="J23" s="127"/>
      <c r="K23" s="121">
        <f t="shared" si="3"/>
        <v>0</v>
      </c>
      <c r="L23" s="128"/>
      <c r="M23" s="123"/>
      <c r="N23" s="165" t="e">
        <f>VLOOKUP(G23,Tabelle1!$B$3:$B$21,1,0)</f>
        <v>#N/A</v>
      </c>
      <c r="O23" s="166" t="e">
        <f t="shared" si="4"/>
        <v>#N/A</v>
      </c>
      <c r="P23" s="104">
        <f t="shared" si="5"/>
        <v>0</v>
      </c>
      <c r="Q23" s="104" t="e">
        <f t="shared" si="6"/>
        <v>#N/A</v>
      </c>
      <c r="R23" s="171"/>
      <c r="S23" s="172"/>
      <c r="T23" s="173"/>
      <c r="U23" s="102">
        <f t="shared" si="7"/>
        <v>0</v>
      </c>
      <c r="V23" s="100">
        <f t="shared" si="8"/>
        <v>0</v>
      </c>
      <c r="W23" s="100" t="str">
        <f t="shared" si="9"/>
        <v/>
      </c>
      <c r="X23" s="102">
        <f t="shared" si="10"/>
        <v>0</v>
      </c>
      <c r="Y23" s="102" t="str">
        <f t="shared" si="11"/>
        <v/>
      </c>
      <c r="Z23" s="41"/>
      <c r="AA23" s="198">
        <f t="shared" si="14"/>
        <v>0</v>
      </c>
      <c r="AB23" s="167"/>
      <c r="AC23" s="197"/>
      <c r="AD23" s="71"/>
      <c r="AE23" s="71"/>
      <c r="AF23" s="29"/>
    </row>
    <row r="24" spans="1:32" ht="21.95" customHeight="1" x14ac:dyDescent="0.25">
      <c r="A24" s="100">
        <f t="shared" si="0"/>
        <v>1</v>
      </c>
      <c r="B24" s="102">
        <f t="shared" si="1"/>
        <v>0</v>
      </c>
      <c r="C24" s="101" t="str">
        <f t="shared" si="2"/>
        <v>Do</v>
      </c>
      <c r="D24" s="101">
        <f>IF(Tabelle1!$H$3=C24,1,IF(Tabelle1!$H$4=C24,1,IF(Tabelle1!$H$5=C24,1,IF(Tabelle1!$H$6=C24,1,IF(Tabelle1!$H$7=C24,1,IF(Tabelle1!$H$8=C24,1,IF(Tabelle1!$H$9=C24,1,0)))))))</f>
        <v>0</v>
      </c>
      <c r="E24" s="103"/>
      <c r="F24" s="119">
        <f t="shared" si="12"/>
        <v>43965</v>
      </c>
      <c r="G24" s="124">
        <f t="shared" si="13"/>
        <v>43965</v>
      </c>
      <c r="H24" s="126"/>
      <c r="I24" s="126"/>
      <c r="J24" s="127"/>
      <c r="K24" s="121">
        <f t="shared" si="3"/>
        <v>0</v>
      </c>
      <c r="L24" s="128"/>
      <c r="M24" s="123"/>
      <c r="N24" s="165" t="e">
        <f>VLOOKUP(G24,Tabelle1!$B$3:$B$21,1,0)</f>
        <v>#N/A</v>
      </c>
      <c r="O24" s="166" t="e">
        <f t="shared" si="4"/>
        <v>#N/A</v>
      </c>
      <c r="P24" s="104">
        <f t="shared" si="5"/>
        <v>0</v>
      </c>
      <c r="Q24" s="104" t="e">
        <f t="shared" si="6"/>
        <v>#N/A</v>
      </c>
      <c r="R24" s="251" t="s">
        <v>71</v>
      </c>
      <c r="S24" s="251"/>
      <c r="T24" s="150">
        <v>8</v>
      </c>
      <c r="U24" s="102">
        <f t="shared" si="7"/>
        <v>0</v>
      </c>
      <c r="V24" s="100">
        <f t="shared" si="8"/>
        <v>0</v>
      </c>
      <c r="W24" s="100" t="str">
        <f t="shared" si="9"/>
        <v/>
      </c>
      <c r="X24" s="102">
        <f t="shared" si="10"/>
        <v>0</v>
      </c>
      <c r="Y24" s="102" t="str">
        <f t="shared" si="11"/>
        <v/>
      </c>
      <c r="Z24" s="41"/>
      <c r="AA24" s="198">
        <f t="shared" si="14"/>
        <v>0</v>
      </c>
      <c r="AB24" s="167"/>
      <c r="AC24" s="197"/>
      <c r="AD24" s="71"/>
      <c r="AE24" s="71"/>
      <c r="AF24" s="29"/>
    </row>
    <row r="25" spans="1:32" ht="21.95" customHeight="1" x14ac:dyDescent="0.25">
      <c r="A25" s="100">
        <f t="shared" si="0"/>
        <v>1</v>
      </c>
      <c r="B25" s="102">
        <f t="shared" si="1"/>
        <v>0</v>
      </c>
      <c r="C25" s="101" t="str">
        <f t="shared" si="2"/>
        <v>Fr</v>
      </c>
      <c r="D25" s="101">
        <f>IF(Tabelle1!$H$3=C25,1,IF(Tabelle1!$H$4=C25,1,IF(Tabelle1!$H$5=C25,1,IF(Tabelle1!$H$6=C25,1,IF(Tabelle1!$H$7=C25,1,IF(Tabelle1!$H$8=C25,1,IF(Tabelle1!$H$9=C25,1,0)))))))</f>
        <v>0</v>
      </c>
      <c r="E25" s="103"/>
      <c r="F25" s="119">
        <f t="shared" si="12"/>
        <v>43966</v>
      </c>
      <c r="G25" s="124">
        <f t="shared" si="13"/>
        <v>43966</v>
      </c>
      <c r="H25" s="120"/>
      <c r="I25" s="120"/>
      <c r="J25" s="125"/>
      <c r="K25" s="121">
        <f t="shared" si="3"/>
        <v>0</v>
      </c>
      <c r="L25" s="123"/>
      <c r="M25" s="123"/>
      <c r="N25" s="165" t="e">
        <f>VLOOKUP(G25,Tabelle1!$B$3:$B$21,1,0)</f>
        <v>#N/A</v>
      </c>
      <c r="O25" s="166" t="e">
        <f t="shared" si="4"/>
        <v>#N/A</v>
      </c>
      <c r="P25" s="104">
        <f t="shared" si="5"/>
        <v>0</v>
      </c>
      <c r="Q25" s="104" t="e">
        <f t="shared" si="6"/>
        <v>#N/A</v>
      </c>
      <c r="R25" s="175" t="s">
        <v>72</v>
      </c>
      <c r="S25" s="176"/>
      <c r="T25" s="107"/>
      <c r="U25" s="102">
        <f t="shared" si="7"/>
        <v>0</v>
      </c>
      <c r="V25" s="100">
        <f t="shared" si="8"/>
        <v>0</v>
      </c>
      <c r="W25" s="100" t="str">
        <f t="shared" si="9"/>
        <v/>
      </c>
      <c r="X25" s="102">
        <f t="shared" si="10"/>
        <v>0</v>
      </c>
      <c r="Y25" s="102" t="str">
        <f t="shared" si="11"/>
        <v/>
      </c>
      <c r="Z25" s="41"/>
      <c r="AA25" s="198">
        <f t="shared" si="14"/>
        <v>0</v>
      </c>
      <c r="AB25" s="167"/>
      <c r="AC25" s="197"/>
      <c r="AD25" s="71"/>
      <c r="AE25" s="71"/>
      <c r="AF25" s="29"/>
    </row>
    <row r="26" spans="1:32" ht="21.95" customHeight="1" x14ac:dyDescent="0.25">
      <c r="A26" s="100">
        <f t="shared" si="0"/>
        <v>0</v>
      </c>
      <c r="B26" s="102">
        <f t="shared" si="1"/>
        <v>0</v>
      </c>
      <c r="C26" s="101" t="str">
        <f t="shared" si="2"/>
        <v>Sa</v>
      </c>
      <c r="D26" s="101">
        <f>IF(Tabelle1!$H$3=C26,1,IF(Tabelle1!$H$4=C26,1,IF(Tabelle1!$H$5=C26,1,IF(Tabelle1!$H$6=C26,1,IF(Tabelle1!$H$7=C26,1,IF(Tabelle1!$H$8=C26,1,IF(Tabelle1!$H$9=C26,1,0)))))))</f>
        <v>1</v>
      </c>
      <c r="E26" s="103"/>
      <c r="F26" s="119">
        <f t="shared" si="12"/>
        <v>43967</v>
      </c>
      <c r="G26" s="124">
        <f t="shared" si="13"/>
        <v>43967</v>
      </c>
      <c r="H26" s="120"/>
      <c r="I26" s="120"/>
      <c r="J26" s="125"/>
      <c r="K26" s="121">
        <f t="shared" si="3"/>
        <v>0</v>
      </c>
      <c r="L26" s="123"/>
      <c r="M26" s="123"/>
      <c r="N26" s="165" t="e">
        <f>VLOOKUP(G26,Tabelle1!$B$3:$B$21,1,0)</f>
        <v>#N/A</v>
      </c>
      <c r="O26" s="166" t="e">
        <f t="shared" si="4"/>
        <v>#N/A</v>
      </c>
      <c r="P26" s="104">
        <f t="shared" si="5"/>
        <v>1</v>
      </c>
      <c r="Q26" s="104" t="e">
        <f t="shared" si="6"/>
        <v>#N/A</v>
      </c>
      <c r="R26" s="177" t="s">
        <v>73</v>
      </c>
      <c r="S26" s="178"/>
      <c r="T26" s="115"/>
      <c r="U26" s="102">
        <f t="shared" si="7"/>
        <v>0</v>
      </c>
      <c r="V26" s="100">
        <f t="shared" si="8"/>
        <v>0</v>
      </c>
      <c r="W26" s="100" t="str">
        <f t="shared" si="9"/>
        <v/>
      </c>
      <c r="X26" s="102">
        <f t="shared" si="10"/>
        <v>0</v>
      </c>
      <c r="Y26" s="102" t="str">
        <f t="shared" si="11"/>
        <v/>
      </c>
      <c r="Z26" s="41"/>
      <c r="AA26" s="198">
        <f t="shared" si="14"/>
        <v>0</v>
      </c>
      <c r="AB26" s="167"/>
      <c r="AC26" s="197"/>
      <c r="AD26" s="71"/>
      <c r="AE26" s="71"/>
      <c r="AF26" s="29"/>
    </row>
    <row r="27" spans="1:32" ht="21.95" customHeight="1" x14ac:dyDescent="0.25">
      <c r="A27" s="100">
        <f t="shared" si="0"/>
        <v>0</v>
      </c>
      <c r="B27" s="102">
        <f t="shared" si="1"/>
        <v>0</v>
      </c>
      <c r="C27" s="101" t="str">
        <f t="shared" si="2"/>
        <v>So</v>
      </c>
      <c r="D27" s="101">
        <f>IF(Tabelle1!$H$3=C27,1,IF(Tabelle1!$H$4=C27,1,IF(Tabelle1!$H$5=C27,1,IF(Tabelle1!$H$6=C27,1,IF(Tabelle1!$H$7=C27,1,IF(Tabelle1!$H$8=C27,1,IF(Tabelle1!$H$9=C27,1,0)))))))</f>
        <v>1</v>
      </c>
      <c r="E27" s="103"/>
      <c r="F27" s="119">
        <f t="shared" si="12"/>
        <v>43968</v>
      </c>
      <c r="G27" s="124">
        <f t="shared" si="13"/>
        <v>43968</v>
      </c>
      <c r="H27" s="120"/>
      <c r="I27" s="120"/>
      <c r="J27" s="125"/>
      <c r="K27" s="121">
        <f t="shared" si="3"/>
        <v>0</v>
      </c>
      <c r="L27" s="123"/>
      <c r="M27" s="123"/>
      <c r="N27" s="165" t="e">
        <f>VLOOKUP(G27,Tabelle1!$B$3:$B$21,1,0)</f>
        <v>#N/A</v>
      </c>
      <c r="O27" s="166" t="e">
        <f t="shared" si="4"/>
        <v>#N/A</v>
      </c>
      <c r="P27" s="104">
        <f t="shared" si="5"/>
        <v>1</v>
      </c>
      <c r="Q27" s="104" t="e">
        <f t="shared" si="6"/>
        <v>#N/A</v>
      </c>
      <c r="R27" s="47"/>
      <c r="S27" s="47"/>
      <c r="T27" s="43"/>
      <c r="U27" s="102">
        <f t="shared" si="7"/>
        <v>0</v>
      </c>
      <c r="V27" s="100">
        <f t="shared" si="8"/>
        <v>0</v>
      </c>
      <c r="W27" s="100" t="str">
        <f t="shared" si="9"/>
        <v/>
      </c>
      <c r="X27" s="102">
        <f t="shared" si="10"/>
        <v>0</v>
      </c>
      <c r="Y27" s="102" t="str">
        <f t="shared" si="11"/>
        <v/>
      </c>
      <c r="Z27" s="41"/>
      <c r="AA27" s="198">
        <f t="shared" si="14"/>
        <v>0</v>
      </c>
      <c r="AB27" s="167"/>
      <c r="AC27" s="71"/>
      <c r="AD27" s="71"/>
      <c r="AE27" s="71"/>
      <c r="AF27" s="29"/>
    </row>
    <row r="28" spans="1:32" ht="21.95" customHeight="1" x14ac:dyDescent="0.25">
      <c r="A28" s="100">
        <f t="shared" si="0"/>
        <v>1</v>
      </c>
      <c r="B28" s="102">
        <f t="shared" si="1"/>
        <v>0</v>
      </c>
      <c r="C28" s="101" t="str">
        <f t="shared" si="2"/>
        <v>Mo</v>
      </c>
      <c r="D28" s="101">
        <f>IF(Tabelle1!$H$3=C28,1,IF(Tabelle1!$H$4=C28,1,IF(Tabelle1!$H$5=C28,1,IF(Tabelle1!$H$6=C28,1,IF(Tabelle1!$H$7=C28,1,IF(Tabelle1!$H$8=C28,1,IF(Tabelle1!$H$9=C28,1,0)))))))</f>
        <v>0</v>
      </c>
      <c r="E28" s="103"/>
      <c r="F28" s="119">
        <f t="shared" si="12"/>
        <v>43969</v>
      </c>
      <c r="G28" s="124">
        <f t="shared" si="13"/>
        <v>43969</v>
      </c>
      <c r="H28" s="120"/>
      <c r="I28" s="120"/>
      <c r="J28" s="125"/>
      <c r="K28" s="121">
        <f t="shared" si="3"/>
        <v>0</v>
      </c>
      <c r="L28" s="123"/>
      <c r="M28" s="123"/>
      <c r="N28" s="165" t="e">
        <f>VLOOKUP(G28,Tabelle1!$B$3:$B$21,1,0)</f>
        <v>#N/A</v>
      </c>
      <c r="O28" s="166" t="e">
        <f t="shared" si="4"/>
        <v>#N/A</v>
      </c>
      <c r="P28" s="104">
        <f t="shared" si="5"/>
        <v>0</v>
      </c>
      <c r="Q28" s="104" t="e">
        <f t="shared" si="6"/>
        <v>#N/A</v>
      </c>
      <c r="R28" s="47"/>
      <c r="S28" s="47"/>
      <c r="T28" s="43"/>
      <c r="U28" s="102">
        <f t="shared" si="7"/>
        <v>0</v>
      </c>
      <c r="V28" s="100">
        <f t="shared" si="8"/>
        <v>0</v>
      </c>
      <c r="W28" s="100" t="str">
        <f t="shared" si="9"/>
        <v/>
      </c>
      <c r="X28" s="102">
        <f t="shared" si="10"/>
        <v>0</v>
      </c>
      <c r="Y28" s="102" t="str">
        <f t="shared" si="11"/>
        <v/>
      </c>
      <c r="Z28" s="41"/>
      <c r="AA28" s="198">
        <f t="shared" si="14"/>
        <v>0</v>
      </c>
      <c r="AB28" s="167"/>
      <c r="AC28" s="71"/>
      <c r="AD28" s="71"/>
      <c r="AE28" s="71"/>
      <c r="AF28" s="29"/>
    </row>
    <row r="29" spans="1:32" ht="21.95" customHeight="1" x14ac:dyDescent="0.25">
      <c r="A29" s="100">
        <f t="shared" si="0"/>
        <v>1</v>
      </c>
      <c r="B29" s="102">
        <f t="shared" si="1"/>
        <v>0</v>
      </c>
      <c r="C29" s="101" t="str">
        <f t="shared" si="2"/>
        <v>Di</v>
      </c>
      <c r="D29" s="101">
        <f>IF(Tabelle1!$H$3=C29,1,IF(Tabelle1!$H$4=C29,1,IF(Tabelle1!$H$5=C29,1,IF(Tabelle1!$H$6=C29,1,IF(Tabelle1!$H$7=C29,1,IF(Tabelle1!$H$8=C29,1,IF(Tabelle1!$H$9=C29,1,0)))))))</f>
        <v>0</v>
      </c>
      <c r="E29" s="103"/>
      <c r="F29" s="119">
        <f t="shared" si="12"/>
        <v>43970</v>
      </c>
      <c r="G29" s="124">
        <f t="shared" si="13"/>
        <v>43970</v>
      </c>
      <c r="H29" s="120"/>
      <c r="I29" s="120"/>
      <c r="J29" s="125"/>
      <c r="K29" s="121">
        <f t="shared" si="3"/>
        <v>0</v>
      </c>
      <c r="L29" s="123"/>
      <c r="M29" s="123"/>
      <c r="N29" s="165" t="e">
        <f>VLOOKUP(G29,Tabelle1!$B$3:$B$21,1,0)</f>
        <v>#N/A</v>
      </c>
      <c r="O29" s="166" t="e">
        <f t="shared" si="4"/>
        <v>#N/A</v>
      </c>
      <c r="P29" s="104">
        <f t="shared" si="5"/>
        <v>0</v>
      </c>
      <c r="Q29" s="104" t="e">
        <f t="shared" si="6"/>
        <v>#N/A</v>
      </c>
      <c r="R29" s="47"/>
      <c r="S29" s="43"/>
      <c r="T29" s="116" t="s">
        <v>1</v>
      </c>
      <c r="U29" s="102">
        <f t="shared" si="7"/>
        <v>0</v>
      </c>
      <c r="V29" s="100">
        <f t="shared" si="8"/>
        <v>0</v>
      </c>
      <c r="W29" s="100" t="str">
        <f t="shared" si="9"/>
        <v/>
      </c>
      <c r="X29" s="102">
        <f t="shared" si="10"/>
        <v>0</v>
      </c>
      <c r="Y29" s="102" t="str">
        <f t="shared" si="11"/>
        <v/>
      </c>
      <c r="Z29" s="41"/>
      <c r="AA29" s="198">
        <f t="shared" si="14"/>
        <v>0</v>
      </c>
      <c r="AB29" s="167"/>
      <c r="AC29" s="71"/>
      <c r="AD29" s="71"/>
      <c r="AE29" s="71"/>
      <c r="AF29" s="29"/>
    </row>
    <row r="30" spans="1:32" ht="21.95" customHeight="1" x14ac:dyDescent="0.25">
      <c r="A30" s="100">
        <f t="shared" si="0"/>
        <v>1</v>
      </c>
      <c r="B30" s="102">
        <f t="shared" si="1"/>
        <v>0</v>
      </c>
      <c r="C30" s="101" t="str">
        <f t="shared" si="2"/>
        <v>Mi</v>
      </c>
      <c r="D30" s="101">
        <f>IF(Tabelle1!$H$3=C30,1,IF(Tabelle1!$H$4=C30,1,IF(Tabelle1!$H$5=C30,1,IF(Tabelle1!$H$6=C30,1,IF(Tabelle1!$H$7=C30,1,IF(Tabelle1!$H$8=C30,1,IF(Tabelle1!$H$9=C30,1,0)))))))</f>
        <v>0</v>
      </c>
      <c r="E30" s="103"/>
      <c r="F30" s="119">
        <f t="shared" si="12"/>
        <v>43971</v>
      </c>
      <c r="G30" s="124">
        <f t="shared" si="13"/>
        <v>43971</v>
      </c>
      <c r="H30" s="126"/>
      <c r="I30" s="126"/>
      <c r="J30" s="127"/>
      <c r="K30" s="121">
        <f t="shared" si="3"/>
        <v>0</v>
      </c>
      <c r="L30" s="128"/>
      <c r="M30" s="128"/>
      <c r="N30" s="165" t="e">
        <f>VLOOKUP(G30,Tabelle1!$B$3:$B$21,1,0)</f>
        <v>#N/A</v>
      </c>
      <c r="O30" s="166" t="e">
        <f t="shared" si="4"/>
        <v>#N/A</v>
      </c>
      <c r="P30" s="104">
        <f t="shared" si="5"/>
        <v>0</v>
      </c>
      <c r="Q30" s="104" t="e">
        <f t="shared" si="6"/>
        <v>#N/A</v>
      </c>
      <c r="R30" s="47"/>
      <c r="S30" s="118" t="s">
        <v>70</v>
      </c>
      <c r="T30" s="117">
        <f>MROUND(AA38,0.25)</f>
        <v>0</v>
      </c>
      <c r="U30" s="102">
        <f t="shared" si="7"/>
        <v>0</v>
      </c>
      <c r="V30" s="100">
        <f t="shared" si="8"/>
        <v>0</v>
      </c>
      <c r="W30" s="100" t="str">
        <f t="shared" si="9"/>
        <v/>
      </c>
      <c r="X30" s="102">
        <f t="shared" si="10"/>
        <v>0</v>
      </c>
      <c r="Y30" s="102" t="str">
        <f t="shared" si="11"/>
        <v/>
      </c>
      <c r="Z30" s="41"/>
      <c r="AA30" s="198">
        <f t="shared" si="14"/>
        <v>0</v>
      </c>
      <c r="AB30" s="167"/>
      <c r="AC30" s="71"/>
      <c r="AD30" s="71"/>
      <c r="AE30" s="71"/>
      <c r="AF30" s="29"/>
    </row>
    <row r="31" spans="1:32" ht="21.95" customHeight="1" x14ac:dyDescent="0.25">
      <c r="A31" s="100">
        <f t="shared" si="0"/>
        <v>1</v>
      </c>
      <c r="B31" s="102">
        <f t="shared" si="1"/>
        <v>0</v>
      </c>
      <c r="C31" s="101" t="str">
        <f t="shared" si="2"/>
        <v>Do</v>
      </c>
      <c r="D31" s="101">
        <f>IF(Tabelle1!$H$3=C31,1,IF(Tabelle1!$H$4=C31,1,IF(Tabelle1!$H$5=C31,1,IF(Tabelle1!$H$6=C31,1,IF(Tabelle1!$H$7=C31,1,IF(Tabelle1!$H$8=C31,1,IF(Tabelle1!$H$9=C31,1,0)))))))</f>
        <v>0</v>
      </c>
      <c r="E31" s="103"/>
      <c r="F31" s="119">
        <f t="shared" si="12"/>
        <v>43972</v>
      </c>
      <c r="G31" s="124">
        <f t="shared" si="13"/>
        <v>43972</v>
      </c>
      <c r="H31" s="126"/>
      <c r="I31" s="126"/>
      <c r="J31" s="127"/>
      <c r="K31" s="121">
        <f t="shared" si="3"/>
        <v>0</v>
      </c>
      <c r="L31" s="128"/>
      <c r="M31" s="128"/>
      <c r="N31" s="165">
        <f>VLOOKUP(G31,Tabelle1!$B$3:$B$21,1,0)</f>
        <v>43972</v>
      </c>
      <c r="O31" s="166">
        <f t="shared" si="4"/>
        <v>1</v>
      </c>
      <c r="P31" s="104">
        <f t="shared" si="5"/>
        <v>0</v>
      </c>
      <c r="Q31" s="104">
        <f t="shared" si="6"/>
        <v>1</v>
      </c>
      <c r="R31" s="47"/>
      <c r="S31" s="116" t="s">
        <v>74</v>
      </c>
      <c r="T31" s="116">
        <f>MROUND(AA39,0.25)</f>
        <v>0</v>
      </c>
      <c r="U31" s="102">
        <f t="shared" si="7"/>
        <v>0</v>
      </c>
      <c r="V31" s="100">
        <f t="shared" si="8"/>
        <v>0</v>
      </c>
      <c r="W31" s="100" t="str">
        <f t="shared" si="9"/>
        <v/>
      </c>
      <c r="X31" s="102">
        <f t="shared" si="10"/>
        <v>0</v>
      </c>
      <c r="Y31" s="102" t="str">
        <f t="shared" si="11"/>
        <v/>
      </c>
      <c r="Z31" s="41"/>
      <c r="AA31" s="198">
        <f t="shared" si="14"/>
        <v>0</v>
      </c>
      <c r="AB31" s="167"/>
      <c r="AC31" s="71"/>
      <c r="AD31" s="71"/>
      <c r="AE31" s="71"/>
      <c r="AF31" s="29"/>
    </row>
    <row r="32" spans="1:32" ht="21.95" customHeight="1" x14ac:dyDescent="0.25">
      <c r="A32" s="100">
        <f t="shared" si="0"/>
        <v>1</v>
      </c>
      <c r="B32" s="102">
        <f t="shared" si="1"/>
        <v>0</v>
      </c>
      <c r="C32" s="101" t="str">
        <f t="shared" si="2"/>
        <v>Fr</v>
      </c>
      <c r="D32" s="101">
        <f>IF(Tabelle1!$H$3=C32,1,IF(Tabelle1!$H$4=C32,1,IF(Tabelle1!$H$5=C32,1,IF(Tabelle1!$H$6=C32,1,IF(Tabelle1!$H$7=C32,1,IF(Tabelle1!$H$8=C32,1,IF(Tabelle1!$H$9=C32,1,0)))))))</f>
        <v>0</v>
      </c>
      <c r="E32" s="103"/>
      <c r="F32" s="119">
        <f t="shared" si="12"/>
        <v>43973</v>
      </c>
      <c r="G32" s="124">
        <f t="shared" si="13"/>
        <v>43973</v>
      </c>
      <c r="H32" s="120"/>
      <c r="I32" s="120"/>
      <c r="J32" s="125"/>
      <c r="K32" s="121">
        <f t="shared" si="3"/>
        <v>0</v>
      </c>
      <c r="L32" s="123"/>
      <c r="M32" s="123"/>
      <c r="N32" s="165" t="e">
        <f>VLOOKUP(G32,Tabelle1!$B$3:$B$21,1,0)</f>
        <v>#N/A</v>
      </c>
      <c r="O32" s="166" t="e">
        <f t="shared" si="4"/>
        <v>#N/A</v>
      </c>
      <c r="P32" s="104">
        <f t="shared" si="5"/>
        <v>0</v>
      </c>
      <c r="Q32" s="104" t="e">
        <f t="shared" si="6"/>
        <v>#N/A</v>
      </c>
      <c r="R32" s="47"/>
      <c r="S32" s="116" t="s">
        <v>75</v>
      </c>
      <c r="T32" s="116">
        <f>MROUND(AA40,0.25)</f>
        <v>0</v>
      </c>
      <c r="U32" s="102">
        <f t="shared" si="7"/>
        <v>0</v>
      </c>
      <c r="V32" s="100">
        <f t="shared" si="8"/>
        <v>0</v>
      </c>
      <c r="W32" s="100" t="str">
        <f t="shared" si="9"/>
        <v/>
      </c>
      <c r="X32" s="102">
        <f t="shared" si="10"/>
        <v>0</v>
      </c>
      <c r="Y32" s="102" t="str">
        <f t="shared" si="11"/>
        <v/>
      </c>
      <c r="Z32" s="41"/>
      <c r="AA32" s="198">
        <f t="shared" si="14"/>
        <v>0</v>
      </c>
      <c r="AB32" s="167"/>
      <c r="AC32" s="71"/>
      <c r="AD32" s="71"/>
      <c r="AE32" s="71"/>
      <c r="AF32" s="29"/>
    </row>
    <row r="33" spans="1:32" ht="21.95" customHeight="1" x14ac:dyDescent="0.25">
      <c r="A33" s="100">
        <f t="shared" si="0"/>
        <v>0</v>
      </c>
      <c r="B33" s="102">
        <f t="shared" si="1"/>
        <v>0</v>
      </c>
      <c r="C33" s="101" t="str">
        <f t="shared" si="2"/>
        <v>Sa</v>
      </c>
      <c r="D33" s="101">
        <f>IF(Tabelle1!$H$3=C33,1,IF(Tabelle1!$H$4=C33,1,IF(Tabelle1!$H$5=C33,1,IF(Tabelle1!$H$6=C33,1,IF(Tabelle1!$H$7=C33,1,IF(Tabelle1!$H$8=C33,1,IF(Tabelle1!$H$9=C33,1,0)))))))</f>
        <v>1</v>
      </c>
      <c r="E33" s="103"/>
      <c r="F33" s="119">
        <f t="shared" si="12"/>
        <v>43974</v>
      </c>
      <c r="G33" s="124">
        <f t="shared" si="13"/>
        <v>43974</v>
      </c>
      <c r="H33" s="120"/>
      <c r="I33" s="120"/>
      <c r="J33" s="125"/>
      <c r="K33" s="121">
        <f t="shared" si="3"/>
        <v>0</v>
      </c>
      <c r="L33" s="123"/>
      <c r="M33" s="123"/>
      <c r="N33" s="165" t="e">
        <f>VLOOKUP(G33,Tabelle1!$B$3:$B$21,1,0)</f>
        <v>#N/A</v>
      </c>
      <c r="O33" s="166" t="e">
        <f t="shared" si="4"/>
        <v>#N/A</v>
      </c>
      <c r="P33" s="104">
        <f t="shared" si="5"/>
        <v>1</v>
      </c>
      <c r="Q33" s="104" t="e">
        <f t="shared" si="6"/>
        <v>#N/A</v>
      </c>
      <c r="R33" s="47"/>
      <c r="S33" s="116" t="s">
        <v>76</v>
      </c>
      <c r="T33" s="116">
        <f>MROUND(AA42,0.25)</f>
        <v>0</v>
      </c>
      <c r="U33" s="102">
        <f t="shared" si="7"/>
        <v>0</v>
      </c>
      <c r="V33" s="100">
        <f t="shared" si="8"/>
        <v>0</v>
      </c>
      <c r="W33" s="100" t="str">
        <f t="shared" si="9"/>
        <v/>
      </c>
      <c r="X33" s="102">
        <f t="shared" si="10"/>
        <v>0</v>
      </c>
      <c r="Y33" s="102" t="str">
        <f t="shared" si="11"/>
        <v/>
      </c>
      <c r="Z33" s="41"/>
      <c r="AA33" s="198">
        <f t="shared" si="14"/>
        <v>0</v>
      </c>
      <c r="AB33" s="167"/>
      <c r="AC33" s="71"/>
      <c r="AD33" s="71"/>
      <c r="AE33" s="71"/>
      <c r="AF33" s="29"/>
    </row>
    <row r="34" spans="1:32" ht="21.95" customHeight="1" x14ac:dyDescent="0.25">
      <c r="A34" s="100">
        <f t="shared" si="0"/>
        <v>0</v>
      </c>
      <c r="B34" s="102">
        <f t="shared" si="1"/>
        <v>0</v>
      </c>
      <c r="C34" s="101" t="str">
        <f t="shared" si="2"/>
        <v>So</v>
      </c>
      <c r="D34" s="101">
        <f>IF(Tabelle1!$H$3=C34,1,IF(Tabelle1!$H$4=C34,1,IF(Tabelle1!$H$5=C34,1,IF(Tabelle1!$H$6=C34,1,IF(Tabelle1!$H$7=C34,1,IF(Tabelle1!$H$8=C34,1,IF(Tabelle1!$H$9=C34,1,0)))))))</f>
        <v>1</v>
      </c>
      <c r="E34" s="103"/>
      <c r="F34" s="119">
        <f t="shared" si="12"/>
        <v>43975</v>
      </c>
      <c r="G34" s="124">
        <f t="shared" si="13"/>
        <v>43975</v>
      </c>
      <c r="H34" s="120"/>
      <c r="I34" s="120"/>
      <c r="J34" s="125"/>
      <c r="K34" s="121">
        <f t="shared" si="3"/>
        <v>0</v>
      </c>
      <c r="L34" s="123"/>
      <c r="M34" s="123"/>
      <c r="N34" s="165" t="e">
        <f>VLOOKUP(G34,Tabelle1!$B$3:$B$21,1,0)</f>
        <v>#N/A</v>
      </c>
      <c r="O34" s="166" t="e">
        <f t="shared" si="4"/>
        <v>#N/A</v>
      </c>
      <c r="P34" s="104">
        <f t="shared" si="5"/>
        <v>1</v>
      </c>
      <c r="Q34" s="104" t="e">
        <f t="shared" si="6"/>
        <v>#N/A</v>
      </c>
      <c r="R34" s="47"/>
      <c r="S34" s="47"/>
      <c r="T34" s="43"/>
      <c r="U34" s="102">
        <f t="shared" si="7"/>
        <v>0</v>
      </c>
      <c r="V34" s="100">
        <f t="shared" si="8"/>
        <v>0</v>
      </c>
      <c r="W34" s="100" t="str">
        <f t="shared" si="9"/>
        <v/>
      </c>
      <c r="X34" s="102">
        <f t="shared" si="10"/>
        <v>0</v>
      </c>
      <c r="Y34" s="102" t="str">
        <f t="shared" si="11"/>
        <v/>
      </c>
      <c r="Z34" s="41"/>
      <c r="AA34" s="198">
        <f t="shared" si="14"/>
        <v>0</v>
      </c>
      <c r="AB34" s="167"/>
      <c r="AC34" s="71"/>
      <c r="AD34" s="71"/>
      <c r="AE34" s="71"/>
      <c r="AF34" s="29"/>
    </row>
    <row r="35" spans="1:32" ht="21.95" customHeight="1" x14ac:dyDescent="0.25">
      <c r="A35" s="100">
        <f t="shared" si="0"/>
        <v>1</v>
      </c>
      <c r="B35" s="102">
        <f t="shared" si="1"/>
        <v>0</v>
      </c>
      <c r="C35" s="101" t="str">
        <f t="shared" si="2"/>
        <v>Mo</v>
      </c>
      <c r="D35" s="101">
        <f>IF(Tabelle1!$H$3=C35,1,IF(Tabelle1!$H$4=C35,1,IF(Tabelle1!$H$5=C35,1,IF(Tabelle1!$H$6=C35,1,IF(Tabelle1!$H$7=C35,1,IF(Tabelle1!$H$8=C35,1,IF(Tabelle1!$H$9=C35,1,0)))))))</f>
        <v>0</v>
      </c>
      <c r="E35" s="103"/>
      <c r="F35" s="119">
        <f t="shared" si="12"/>
        <v>43976</v>
      </c>
      <c r="G35" s="124">
        <f t="shared" si="13"/>
        <v>43976</v>
      </c>
      <c r="H35" s="120"/>
      <c r="I35" s="120"/>
      <c r="J35" s="125"/>
      <c r="K35" s="121">
        <f t="shared" si="3"/>
        <v>0</v>
      </c>
      <c r="L35" s="123"/>
      <c r="M35" s="123"/>
      <c r="N35" s="165" t="e">
        <f>VLOOKUP(G35,Tabelle1!$B$3:$B$21,1,0)</f>
        <v>#N/A</v>
      </c>
      <c r="O35" s="166" t="e">
        <f t="shared" si="4"/>
        <v>#N/A</v>
      </c>
      <c r="P35" s="104">
        <f t="shared" si="5"/>
        <v>0</v>
      </c>
      <c r="Q35" s="104" t="e">
        <f t="shared" si="6"/>
        <v>#N/A</v>
      </c>
      <c r="R35" s="47"/>
      <c r="S35" s="47"/>
      <c r="T35" s="43"/>
      <c r="U35" s="102">
        <f t="shared" si="7"/>
        <v>0</v>
      </c>
      <c r="V35" s="100">
        <f t="shared" si="8"/>
        <v>0</v>
      </c>
      <c r="W35" s="100" t="str">
        <f t="shared" si="9"/>
        <v/>
      </c>
      <c r="X35" s="102">
        <f t="shared" si="10"/>
        <v>0</v>
      </c>
      <c r="Y35" s="102" t="str">
        <f t="shared" si="11"/>
        <v/>
      </c>
      <c r="Z35" s="48"/>
      <c r="AA35" s="198">
        <f t="shared" si="14"/>
        <v>0</v>
      </c>
      <c r="AB35" s="43"/>
      <c r="AC35" s="29"/>
      <c r="AD35" s="29"/>
      <c r="AE35" s="29"/>
      <c r="AF35" s="29"/>
    </row>
    <row r="36" spans="1:32" ht="21.95" customHeight="1" x14ac:dyDescent="0.25">
      <c r="A36" s="100">
        <f t="shared" si="0"/>
        <v>1</v>
      </c>
      <c r="B36" s="102">
        <f t="shared" si="1"/>
        <v>0</v>
      </c>
      <c r="C36" s="101" t="str">
        <f t="shared" si="2"/>
        <v>Di</v>
      </c>
      <c r="D36" s="101">
        <f>IF(Tabelle1!$H$3=C36,1,IF(Tabelle1!$H$4=C36,1,IF(Tabelle1!$H$5=C36,1,IF(Tabelle1!$H$6=C36,1,IF(Tabelle1!$H$7=C36,1,IF(Tabelle1!$H$8=C36,1,IF(Tabelle1!$H$9=C36,1,0)))))))</f>
        <v>0</v>
      </c>
      <c r="E36" s="103"/>
      <c r="F36" s="119">
        <f t="shared" si="12"/>
        <v>43977</v>
      </c>
      <c r="G36" s="124">
        <f t="shared" si="13"/>
        <v>43977</v>
      </c>
      <c r="H36" s="120"/>
      <c r="I36" s="120"/>
      <c r="J36" s="125"/>
      <c r="K36" s="121">
        <f t="shared" si="3"/>
        <v>0</v>
      </c>
      <c r="L36" s="123"/>
      <c r="M36" s="123"/>
      <c r="N36" s="165" t="e">
        <f>VLOOKUP(G36,Tabelle1!$B$3:$B$21,1,0)</f>
        <v>#N/A</v>
      </c>
      <c r="O36" s="166" t="e">
        <f t="shared" si="4"/>
        <v>#N/A</v>
      </c>
      <c r="P36" s="104">
        <f t="shared" si="5"/>
        <v>0</v>
      </c>
      <c r="Q36" s="104" t="e">
        <f t="shared" si="6"/>
        <v>#N/A</v>
      </c>
      <c r="R36" s="47"/>
      <c r="S36" s="47"/>
      <c r="T36" s="167"/>
      <c r="U36" s="102">
        <f t="shared" si="7"/>
        <v>0</v>
      </c>
      <c r="V36" s="100">
        <f t="shared" si="8"/>
        <v>0</v>
      </c>
      <c r="W36" s="100" t="str">
        <f t="shared" si="9"/>
        <v/>
      </c>
      <c r="X36" s="102">
        <f t="shared" si="10"/>
        <v>0</v>
      </c>
      <c r="Y36" s="102" t="str">
        <f t="shared" si="11"/>
        <v/>
      </c>
      <c r="Z36" s="43"/>
      <c r="AA36" s="43"/>
      <c r="AB36" s="43"/>
      <c r="AC36" s="49" t="s">
        <v>77</v>
      </c>
      <c r="AD36" s="50"/>
      <c r="AE36" s="51"/>
      <c r="AF36" s="46"/>
    </row>
    <row r="37" spans="1:32" ht="21.95" customHeight="1" x14ac:dyDescent="0.25">
      <c r="A37" s="100">
        <f t="shared" si="0"/>
        <v>1</v>
      </c>
      <c r="B37" s="102">
        <f t="shared" si="1"/>
        <v>0</v>
      </c>
      <c r="C37" s="101" t="str">
        <f t="shared" si="2"/>
        <v>Mi</v>
      </c>
      <c r="D37" s="101">
        <f>IF(Tabelle1!$H$3=C37,1,IF(Tabelle1!$H$4=C37,1,IF(Tabelle1!$H$5=C37,1,IF(Tabelle1!$H$6=C37,1,IF(Tabelle1!$H$7=C37,1,IF(Tabelle1!$H$8=C37,1,IF(Tabelle1!$H$9=C37,1,0)))))))</f>
        <v>0</v>
      </c>
      <c r="E37" s="103"/>
      <c r="F37" s="119">
        <f t="shared" si="12"/>
        <v>43978</v>
      </c>
      <c r="G37" s="124">
        <f t="shared" si="13"/>
        <v>43978</v>
      </c>
      <c r="H37" s="126"/>
      <c r="I37" s="126"/>
      <c r="J37" s="127"/>
      <c r="K37" s="121">
        <f t="shared" si="3"/>
        <v>0</v>
      </c>
      <c r="L37" s="128"/>
      <c r="M37" s="128"/>
      <c r="N37" s="165" t="e">
        <f>VLOOKUP(G37,Tabelle1!$B$3:$B$21,1,0)</f>
        <v>#N/A</v>
      </c>
      <c r="O37" s="166" t="e">
        <f t="shared" si="4"/>
        <v>#N/A</v>
      </c>
      <c r="P37" s="104">
        <f t="shared" si="5"/>
        <v>0</v>
      </c>
      <c r="Q37" s="104" t="e">
        <f t="shared" si="6"/>
        <v>#N/A</v>
      </c>
      <c r="R37" s="47"/>
      <c r="S37" s="47"/>
      <c r="T37" s="102">
        <f>COUNTIF((M11:M41),"URLAUB")</f>
        <v>0</v>
      </c>
      <c r="U37" s="102">
        <f t="shared" si="7"/>
        <v>0</v>
      </c>
      <c r="V37" s="100">
        <f t="shared" si="8"/>
        <v>0</v>
      </c>
      <c r="W37" s="100" t="str">
        <f t="shared" si="9"/>
        <v/>
      </c>
      <c r="X37" s="102">
        <f t="shared" si="10"/>
        <v>0</v>
      </c>
      <c r="Y37" s="102" t="str">
        <f t="shared" si="11"/>
        <v/>
      </c>
      <c r="Z37" s="52" t="s">
        <v>78</v>
      </c>
      <c r="AA37" s="53" t="s">
        <v>1</v>
      </c>
      <c r="AB37" s="53" t="s">
        <v>79</v>
      </c>
      <c r="AC37" s="54" t="s">
        <v>80</v>
      </c>
      <c r="AD37" s="42"/>
      <c r="AE37" s="55"/>
      <c r="AF37" s="46"/>
    </row>
    <row r="38" spans="1:32" ht="21.95" customHeight="1" x14ac:dyDescent="0.25">
      <c r="A38" s="100">
        <f t="shared" si="0"/>
        <v>1</v>
      </c>
      <c r="B38" s="102">
        <f t="shared" si="1"/>
        <v>0</v>
      </c>
      <c r="C38" s="101" t="str">
        <f t="shared" si="2"/>
        <v>Do</v>
      </c>
      <c r="D38" s="101">
        <f>IF(Tabelle1!$H$3=C38,1,IF(Tabelle1!$H$4=C38,1,IF(Tabelle1!$H$5=C38,1,IF(Tabelle1!$H$6=C38,1,IF(Tabelle1!$H$7=C38,1,IF(Tabelle1!$H$8=C38,1,IF(Tabelle1!$H$9=C38,1,0)))))))</f>
        <v>0</v>
      </c>
      <c r="E38" s="103"/>
      <c r="F38" s="119">
        <f t="shared" si="12"/>
        <v>43979</v>
      </c>
      <c r="G38" s="124">
        <f t="shared" si="13"/>
        <v>43979</v>
      </c>
      <c r="H38" s="126"/>
      <c r="I38" s="126"/>
      <c r="J38" s="127"/>
      <c r="K38" s="121">
        <f t="shared" si="3"/>
        <v>0</v>
      </c>
      <c r="L38" s="128"/>
      <c r="M38" s="128"/>
      <c r="N38" s="165" t="e">
        <f>VLOOKUP(G38,Tabelle1!$B$3:$B$21,1,0)</f>
        <v>#N/A</v>
      </c>
      <c r="O38" s="166" t="e">
        <f t="shared" si="4"/>
        <v>#N/A</v>
      </c>
      <c r="P38" s="104">
        <f t="shared" si="5"/>
        <v>0</v>
      </c>
      <c r="Q38" s="104" t="e">
        <f t="shared" si="6"/>
        <v>#N/A</v>
      </c>
      <c r="R38" s="47"/>
      <c r="S38" s="47"/>
      <c r="T38" s="102">
        <f>COUNTIF((M11:M41),"FORTBILDUNG")</f>
        <v>0</v>
      </c>
      <c r="U38" s="102">
        <f t="shared" si="7"/>
        <v>0</v>
      </c>
      <c r="V38" s="100">
        <f t="shared" si="8"/>
        <v>0</v>
      </c>
      <c r="W38" s="100" t="str">
        <f t="shared" si="9"/>
        <v/>
      </c>
      <c r="X38" s="102">
        <f t="shared" si="10"/>
        <v>0</v>
      </c>
      <c r="Y38" s="102" t="str">
        <f t="shared" si="11"/>
        <v/>
      </c>
      <c r="Z38" s="56" t="s">
        <v>70</v>
      </c>
      <c r="AA38" s="53">
        <f>(AB38*3/24)</f>
        <v>0</v>
      </c>
      <c r="AB38" s="53">
        <f>SUM(T37*$T$24,AD38)</f>
        <v>0</v>
      </c>
      <c r="AC38" s="57" t="s">
        <v>81</v>
      </c>
      <c r="AD38" s="155"/>
      <c r="AE38" s="51" t="s">
        <v>79</v>
      </c>
      <c r="AF38" s="46"/>
    </row>
    <row r="39" spans="1:32" ht="21.95" customHeight="1" x14ac:dyDescent="0.25">
      <c r="A39" s="100">
        <f t="shared" si="0"/>
        <v>1</v>
      </c>
      <c r="B39" s="102">
        <f t="shared" si="1"/>
        <v>0</v>
      </c>
      <c r="C39" s="101" t="str">
        <f t="shared" si="2"/>
        <v>Fr</v>
      </c>
      <c r="D39" s="101">
        <f>IF(Tabelle1!$H$3=C39,1,IF(Tabelle1!$H$4=C39,1,IF(Tabelle1!$H$5=C39,1,IF(Tabelle1!$H$6=C39,1,IF(Tabelle1!$H$7=C39,1,IF(Tabelle1!$H$8=C39,1,IF(Tabelle1!$H$9=C39,1,0)))))))</f>
        <v>0</v>
      </c>
      <c r="E39" s="103"/>
      <c r="F39" s="119">
        <f t="shared" si="12"/>
        <v>43980</v>
      </c>
      <c r="G39" s="124">
        <f t="shared" si="13"/>
        <v>43980</v>
      </c>
      <c r="H39" s="120"/>
      <c r="I39" s="120"/>
      <c r="J39" s="125"/>
      <c r="K39" s="121">
        <f>IFERROR(IF(U39&gt;0,U39,IF(V39&gt;0,V39,IF(X39&gt;0,X39,IF(H39&lt;=I39,SUMPRODUCT(A39*(I39-H39-J39)*24+U39+V39+X39),SUMPRODUCT(A39*(I39-H39-J39+1)*24+U39+V39+X39))))),0)</f>
        <v>0</v>
      </c>
      <c r="L39" s="123"/>
      <c r="M39" s="123"/>
      <c r="N39" s="165" t="e">
        <f>VLOOKUP(G39,Tabelle1!$B$3:$B$21,1,0)</f>
        <v>#N/A</v>
      </c>
      <c r="O39" s="166" t="e">
        <f t="shared" si="4"/>
        <v>#N/A</v>
      </c>
      <c r="P39" s="104">
        <f>IFERROR(IF(WEEKDAY(G39,2)&gt;5,1,0),0)</f>
        <v>0</v>
      </c>
      <c r="Q39" s="104" t="e">
        <f t="shared" si="6"/>
        <v>#N/A</v>
      </c>
      <c r="R39" s="47"/>
      <c r="S39" s="47"/>
      <c r="T39" s="102">
        <f>COUNTIF((M11:M41),"KRANK")</f>
        <v>0</v>
      </c>
      <c r="U39" s="102">
        <f t="shared" si="7"/>
        <v>0</v>
      </c>
      <c r="V39" s="100">
        <f t="shared" si="8"/>
        <v>0</v>
      </c>
      <c r="W39" s="100" t="str">
        <f t="shared" si="9"/>
        <v/>
      </c>
      <c r="X39" s="102">
        <f t="shared" si="10"/>
        <v>0</v>
      </c>
      <c r="Y39" s="102" t="str">
        <f t="shared" si="11"/>
        <v/>
      </c>
      <c r="Z39" s="53" t="s">
        <v>74</v>
      </c>
      <c r="AA39" s="53">
        <f>(AB39*3/24)</f>
        <v>0</v>
      </c>
      <c r="AB39" s="53">
        <f>SUM(T38*$T$24,AD39)</f>
        <v>0</v>
      </c>
      <c r="AC39" s="58" t="s">
        <v>81</v>
      </c>
      <c r="AD39" s="69"/>
      <c r="AE39" s="55" t="s">
        <v>79</v>
      </c>
      <c r="AF39" s="46"/>
    </row>
    <row r="40" spans="1:32" ht="21.95" customHeight="1" x14ac:dyDescent="0.25">
      <c r="A40" s="100">
        <f t="shared" si="0"/>
        <v>0</v>
      </c>
      <c r="B40" s="102">
        <f t="shared" si="1"/>
        <v>0</v>
      </c>
      <c r="C40" s="101" t="str">
        <f t="shared" si="2"/>
        <v>Sa</v>
      </c>
      <c r="D40" s="101">
        <f>IF(Tabelle1!$H$3=C40,1,IF(Tabelle1!$H$4=C40,1,IF(Tabelle1!$H$5=C40,1,IF(Tabelle1!$H$6=C40,1,IF(Tabelle1!$H$7=C40,1,IF(Tabelle1!$H$8=C40,1,IF(Tabelle1!$H$9=C40,1,0)))))))</f>
        <v>1</v>
      </c>
      <c r="E40" s="103"/>
      <c r="F40" s="119">
        <f t="shared" si="12"/>
        <v>43981</v>
      </c>
      <c r="G40" s="124">
        <f t="shared" si="13"/>
        <v>43981</v>
      </c>
      <c r="H40" s="120"/>
      <c r="I40" s="120"/>
      <c r="J40" s="125"/>
      <c r="K40" s="121">
        <f>IFERROR(IF(U40&gt;0,U40,IF(V40&gt;0,V40,IF(X40&gt;0,X40,IF(H40&lt;=I40,SUMPRODUCT(A40*(I40-H40-J40)*24+U40+V40+X40),SUMPRODUCT(A40*(I40-H40-J40+1)*24+U40+V40+X40))))),0)</f>
        <v>0</v>
      </c>
      <c r="L40" s="123"/>
      <c r="M40" s="123"/>
      <c r="N40" s="165" t="e">
        <f>VLOOKUP(G40,Tabelle1!$B$3:$B$21,1,0)</f>
        <v>#N/A</v>
      </c>
      <c r="O40" s="166" t="e">
        <f t="shared" si="4"/>
        <v>#N/A</v>
      </c>
      <c r="P40" s="104">
        <f>IFERROR(IF(WEEKDAY(G40,2)&gt;5,1,0),0)</f>
        <v>1</v>
      </c>
      <c r="Q40" s="104" t="e">
        <f t="shared" si="6"/>
        <v>#N/A</v>
      </c>
      <c r="R40" s="47"/>
      <c r="S40" s="47"/>
      <c r="T40" s="102">
        <f>COUNTIF((M11:M41),"Kurzarbeit")</f>
        <v>0</v>
      </c>
      <c r="U40" s="102">
        <f t="shared" si="7"/>
        <v>0</v>
      </c>
      <c r="V40" s="100">
        <f t="shared" si="8"/>
        <v>0</v>
      </c>
      <c r="W40" s="100" t="str">
        <f t="shared" si="9"/>
        <v/>
      </c>
      <c r="X40" s="102">
        <f t="shared" si="10"/>
        <v>0</v>
      </c>
      <c r="Y40" s="102" t="str">
        <f t="shared" si="11"/>
        <v/>
      </c>
      <c r="Z40" s="53" t="s">
        <v>75</v>
      </c>
      <c r="AA40" s="53">
        <f>(AB40*3/24)</f>
        <v>0</v>
      </c>
      <c r="AB40" s="53">
        <f>SUM(T39*$T$24,AD40)</f>
        <v>0</v>
      </c>
      <c r="AC40" s="60" t="s">
        <v>81</v>
      </c>
      <c r="AD40" s="106"/>
      <c r="AE40" s="61" t="s">
        <v>79</v>
      </c>
      <c r="AF40" s="46"/>
    </row>
    <row r="41" spans="1:32" ht="21.95" customHeight="1" x14ac:dyDescent="0.25">
      <c r="A41" s="100">
        <f t="shared" si="0"/>
        <v>0</v>
      </c>
      <c r="B41" s="102">
        <f t="shared" si="1"/>
        <v>0</v>
      </c>
      <c r="C41" s="101" t="str">
        <f t="shared" si="2"/>
        <v>So</v>
      </c>
      <c r="D41" s="101">
        <f>IF(Tabelle1!$H$3=C41,1,IF(Tabelle1!$H$4=C41,1,IF(Tabelle1!$H$5=C41,1,IF(Tabelle1!$H$6=C41,1,IF(Tabelle1!$H$7=C41,1,IF(Tabelle1!$H$8=C41,1,IF(Tabelle1!$H$9=C41,1,0)))))))</f>
        <v>1</v>
      </c>
      <c r="E41" s="103"/>
      <c r="F41" s="119">
        <f t="shared" si="12"/>
        <v>43982</v>
      </c>
      <c r="G41" s="124">
        <f t="shared" si="13"/>
        <v>43982</v>
      </c>
      <c r="H41" s="120"/>
      <c r="I41" s="120"/>
      <c r="J41" s="125"/>
      <c r="K41" s="121">
        <f>IFERROR(IF(U41&gt;0,U41,IF(V41&gt;0,V41,IF(X41&gt;0,X41,IF(H41&lt;=I41,SUMPRODUCT(A41*(I41-H41-J41)*24+U41+V41+X41),SUMPRODUCT(A41*(I41-H41-J41+1)*24+U41+V41+X41))))),0)</f>
        <v>0</v>
      </c>
      <c r="L41" s="123"/>
      <c r="M41" s="123"/>
      <c r="N41" s="165" t="e">
        <f>VLOOKUP(G41,Tabelle1!$B$3:$B$21,1,0)</f>
        <v>#N/A</v>
      </c>
      <c r="O41" s="166" t="e">
        <f t="shared" si="4"/>
        <v>#N/A</v>
      </c>
      <c r="P41" s="104">
        <f>IFERROR(IF(WEEKDAY(G41,2)&gt;5,1,0),0)</f>
        <v>1</v>
      </c>
      <c r="Q41" s="104" t="e">
        <f t="shared" si="6"/>
        <v>#N/A</v>
      </c>
      <c r="R41" s="47"/>
      <c r="S41" s="47"/>
      <c r="T41" s="167"/>
      <c r="U41" s="102">
        <f t="shared" si="7"/>
        <v>0</v>
      </c>
      <c r="V41" s="100">
        <f t="shared" si="8"/>
        <v>0</v>
      </c>
      <c r="W41" s="100" t="str">
        <f t="shared" si="9"/>
        <v/>
      </c>
      <c r="X41" s="102">
        <f t="shared" si="10"/>
        <v>0</v>
      </c>
      <c r="Y41" s="102" t="str">
        <f t="shared" si="11"/>
        <v/>
      </c>
      <c r="Z41" s="59"/>
      <c r="AA41" s="53" t="s">
        <v>82</v>
      </c>
      <c r="AB41" s="52">
        <f>SUM(AB38:AB40)</f>
        <v>0</v>
      </c>
      <c r="AC41" s="59"/>
      <c r="AD41" s="59"/>
      <c r="AE41" s="55"/>
      <c r="AF41" s="46"/>
    </row>
    <row r="42" spans="1:32" ht="21.95" customHeight="1" x14ac:dyDescent="0.25">
      <c r="A42" s="3"/>
      <c r="B42" s="43"/>
      <c r="C42" s="43"/>
      <c r="D42" s="43"/>
      <c r="E42" s="43"/>
      <c r="F42" s="180"/>
      <c r="G42" s="181"/>
      <c r="H42" s="182"/>
      <c r="I42" s="182"/>
      <c r="J42" s="183"/>
      <c r="K42" s="183"/>
      <c r="L42" s="183"/>
      <c r="M42" s="184"/>
      <c r="N42" s="179"/>
      <c r="O42" s="179"/>
      <c r="P42" s="104"/>
      <c r="Q42" s="104">
        <f>COUNTIF(Q11:Q41,2)</f>
        <v>0</v>
      </c>
      <c r="R42" s="47"/>
      <c r="S42" s="47"/>
      <c r="T42" s="71"/>
      <c r="U42" s="71"/>
      <c r="V42" s="26"/>
      <c r="W42" s="26"/>
      <c r="X42" s="71"/>
      <c r="Y42" s="71"/>
      <c r="Z42" s="53" t="s">
        <v>76</v>
      </c>
      <c r="AA42" s="53">
        <f>(AB42*3/24)</f>
        <v>0</v>
      </c>
      <c r="AB42" s="56">
        <f>SUM(T40*$T$24,AD42)</f>
        <v>0</v>
      </c>
      <c r="AC42" s="62" t="s">
        <v>81</v>
      </c>
      <c r="AD42" s="156"/>
      <c r="AE42" s="40" t="s">
        <v>79</v>
      </c>
      <c r="AF42" s="46"/>
    </row>
    <row r="43" spans="1:32" ht="21.95" customHeight="1" x14ac:dyDescent="0.3">
      <c r="A43" s="3"/>
      <c r="B43" s="3"/>
      <c r="C43" s="3"/>
      <c r="D43" s="3"/>
      <c r="E43" s="3"/>
      <c r="F43" s="91"/>
      <c r="G43" s="91"/>
      <c r="H43" s="91"/>
      <c r="I43" s="91"/>
      <c r="J43" s="91"/>
      <c r="K43" s="91"/>
      <c r="L43" s="91"/>
      <c r="M43" s="91"/>
      <c r="N43" s="3"/>
      <c r="O43" s="3"/>
      <c r="P43" s="3"/>
      <c r="Q43" s="3"/>
      <c r="R43" s="2"/>
      <c r="S43" s="2"/>
      <c r="T43" s="26"/>
      <c r="U43" s="26"/>
      <c r="V43" s="26"/>
      <c r="W43" s="26"/>
      <c r="X43" s="26"/>
      <c r="Y43" s="26"/>
      <c r="Z43" s="43"/>
      <c r="AA43" s="43"/>
      <c r="AB43" s="43"/>
      <c r="AC43" s="43"/>
      <c r="AD43" s="29"/>
      <c r="AE43" s="29"/>
      <c r="AF43" s="2"/>
    </row>
    <row r="44" spans="1:32" ht="21.95" customHeight="1" x14ac:dyDescent="0.25">
      <c r="A44" s="3"/>
      <c r="B44" s="43"/>
      <c r="C44" s="43"/>
      <c r="D44" s="43"/>
      <c r="E44" s="43"/>
      <c r="F44" s="180"/>
      <c r="G44" s="246" t="s">
        <v>83</v>
      </c>
      <c r="H44" s="247"/>
      <c r="I44" s="248"/>
      <c r="J44" s="129">
        <f>SUM(K11:K41,AD38,AD39,AD40)</f>
        <v>0</v>
      </c>
      <c r="K44" s="130"/>
      <c r="L44" s="130"/>
      <c r="M44" s="131"/>
      <c r="N44" s="64"/>
      <c r="O44" s="64"/>
      <c r="P44" s="65"/>
      <c r="Q44" s="65"/>
      <c r="R44" s="35"/>
      <c r="S44" s="35"/>
      <c r="T44" s="29"/>
      <c r="U44" s="71"/>
      <c r="V44" s="26"/>
      <c r="W44" s="26"/>
      <c r="X44" s="71"/>
      <c r="Y44" s="71"/>
      <c r="Z44" s="66" t="s">
        <v>84</v>
      </c>
      <c r="AA44" s="16">
        <f>$J$45</f>
        <v>152</v>
      </c>
      <c r="AB44" s="3"/>
      <c r="AC44" s="3"/>
      <c r="AD44" s="2"/>
      <c r="AE44" s="2"/>
      <c r="AF44" s="29"/>
    </row>
    <row r="45" spans="1:32" ht="21.95" customHeight="1" x14ac:dyDescent="0.25">
      <c r="A45" s="3"/>
      <c r="B45" s="43"/>
      <c r="C45" s="43"/>
      <c r="D45" s="43"/>
      <c r="E45" s="43"/>
      <c r="F45" s="242"/>
      <c r="G45" s="246" t="s">
        <v>85</v>
      </c>
      <c r="H45" s="247"/>
      <c r="I45" s="248"/>
      <c r="J45" s="129">
        <f>IF(Tabelle1!H11=1,($AB$15-$AB$20*T24),$AB$15)</f>
        <v>152</v>
      </c>
      <c r="K45" s="132">
        <f>SUM(J46,AB42)</f>
        <v>-152</v>
      </c>
      <c r="L45" s="133" t="s">
        <v>86</v>
      </c>
      <c r="M45" s="134"/>
      <c r="N45" s="105">
        <f>$AB$42</f>
        <v>0</v>
      </c>
      <c r="O45" s="64"/>
      <c r="P45" s="63"/>
      <c r="Q45" s="77"/>
      <c r="R45" s="67"/>
      <c r="S45" s="68"/>
      <c r="T45" s="29"/>
      <c r="U45" s="71"/>
      <c r="V45" s="26"/>
      <c r="W45" s="26"/>
      <c r="X45" s="71"/>
      <c r="Y45" s="71"/>
      <c r="Z45" s="69"/>
      <c r="AA45" s="69"/>
      <c r="AB45" s="29"/>
      <c r="AC45" s="29"/>
      <c r="AD45" s="29"/>
      <c r="AE45" s="29"/>
      <c r="AF45" s="29"/>
    </row>
    <row r="46" spans="1:32" ht="21.95" customHeight="1" x14ac:dyDescent="0.25">
      <c r="A46" s="3"/>
      <c r="B46" s="43"/>
      <c r="C46" s="43"/>
      <c r="D46" s="43"/>
      <c r="E46" s="43"/>
      <c r="F46" s="180"/>
      <c r="G46" s="246" t="s">
        <v>87</v>
      </c>
      <c r="H46" s="247"/>
      <c r="I46" s="248"/>
      <c r="J46" s="135">
        <f>SUM(-J45+J44)</f>
        <v>-152</v>
      </c>
      <c r="K46" s="136">
        <f>IF(J46&gt;0,J46,IF(J46&lt;0,K45,0))</f>
        <v>-152</v>
      </c>
      <c r="L46" s="137" t="s">
        <v>88</v>
      </c>
      <c r="M46" s="138"/>
      <c r="N46" s="64"/>
      <c r="O46" s="64"/>
      <c r="P46" s="47"/>
      <c r="Q46" s="47"/>
      <c r="R46" s="35"/>
      <c r="S46" s="35"/>
      <c r="T46" s="29"/>
      <c r="U46" s="71"/>
      <c r="V46" s="26"/>
      <c r="W46" s="26"/>
      <c r="X46" s="71"/>
      <c r="Y46" s="71"/>
      <c r="Z46" s="69"/>
      <c r="AA46" s="69"/>
      <c r="AB46" s="29"/>
      <c r="AC46" s="29"/>
      <c r="AD46" s="29"/>
      <c r="AE46" s="29"/>
      <c r="AF46" s="29"/>
    </row>
    <row r="47" spans="1:32" ht="21.95" customHeight="1" x14ac:dyDescent="0.25">
      <c r="A47" s="3"/>
      <c r="B47" s="43"/>
      <c r="C47" s="43"/>
      <c r="D47" s="43"/>
      <c r="E47" s="43"/>
      <c r="F47" s="180"/>
      <c r="G47" s="246" t="s">
        <v>89</v>
      </c>
      <c r="H47" s="247"/>
      <c r="I47" s="247"/>
      <c r="J47" s="139"/>
      <c r="K47" s="140"/>
      <c r="L47" s="141"/>
      <c r="M47" s="130"/>
      <c r="N47" s="63"/>
      <c r="O47" s="63"/>
      <c r="P47" s="47"/>
      <c r="Q47" s="47"/>
      <c r="R47" s="35"/>
      <c r="S47" s="35"/>
      <c r="T47" s="29"/>
      <c r="U47" s="71"/>
      <c r="V47" s="26"/>
      <c r="W47" s="26"/>
      <c r="X47" s="71"/>
      <c r="Y47" s="71"/>
      <c r="Z47" s="69"/>
      <c r="AA47" s="69"/>
      <c r="AB47" s="29"/>
      <c r="AC47" s="29"/>
      <c r="AD47" s="29"/>
      <c r="AE47" s="29"/>
      <c r="AF47" s="29"/>
    </row>
    <row r="48" spans="1:32" ht="21.95" customHeight="1" x14ac:dyDescent="0.25">
      <c r="A48" s="3"/>
      <c r="B48" s="43"/>
      <c r="C48" s="43"/>
      <c r="D48" s="43"/>
      <c r="E48" s="43"/>
      <c r="F48" s="180"/>
      <c r="G48" s="252" t="s">
        <v>90</v>
      </c>
      <c r="H48" s="253"/>
      <c r="I48" s="253"/>
      <c r="J48" s="142"/>
      <c r="K48" s="143">
        <f>SUM(K46,K47)</f>
        <v>-152</v>
      </c>
      <c r="L48" s="130"/>
      <c r="M48" s="130"/>
      <c r="N48" s="63"/>
      <c r="O48" s="63"/>
      <c r="P48" s="47"/>
      <c r="Q48" s="47"/>
      <c r="R48" s="35"/>
      <c r="S48" s="35"/>
      <c r="T48" s="29"/>
      <c r="U48" s="71"/>
      <c r="V48" s="26"/>
      <c r="W48" s="26"/>
      <c r="X48" s="71"/>
      <c r="Y48" s="71"/>
      <c r="Z48" s="69"/>
      <c r="AA48" s="46"/>
      <c r="AB48" s="29"/>
      <c r="AC48" s="29"/>
      <c r="AD48" s="29"/>
      <c r="AE48" s="29"/>
      <c r="AF48" s="29"/>
    </row>
    <row r="49" spans="1:32" ht="21.95" customHeight="1" x14ac:dyDescent="0.25">
      <c r="A49" s="3"/>
      <c r="B49" s="43"/>
      <c r="C49" s="43"/>
      <c r="D49" s="43"/>
      <c r="E49" s="43"/>
      <c r="F49" s="180"/>
      <c r="G49" s="144"/>
      <c r="H49" s="144"/>
      <c r="I49" s="144"/>
      <c r="J49" s="145"/>
      <c r="K49" s="130"/>
      <c r="L49" s="130"/>
      <c r="M49" s="130"/>
      <c r="N49" s="63"/>
      <c r="O49" s="63"/>
      <c r="P49" s="47"/>
      <c r="Q49" s="47"/>
      <c r="R49" s="35"/>
      <c r="S49" s="35"/>
      <c r="T49" s="29"/>
      <c r="U49" s="71"/>
      <c r="V49" s="26"/>
      <c r="W49" s="26"/>
      <c r="X49" s="71"/>
      <c r="Y49" s="71"/>
      <c r="Z49" s="29"/>
      <c r="AA49" s="29"/>
      <c r="AB49" s="29"/>
      <c r="AC49" s="29"/>
      <c r="AD49" s="29"/>
      <c r="AE49" s="29"/>
      <c r="AF49" s="29"/>
    </row>
    <row r="50" spans="1:32" ht="21.95" customHeight="1" x14ac:dyDescent="0.25">
      <c r="A50" s="3"/>
      <c r="B50" s="43"/>
      <c r="C50" s="43"/>
      <c r="D50" s="43"/>
      <c r="E50" s="43"/>
      <c r="F50" s="180"/>
      <c r="G50" s="252" t="s">
        <v>91</v>
      </c>
      <c r="H50" s="253"/>
      <c r="I50" s="254"/>
      <c r="J50" s="146">
        <f>SUM(L11:L41)</f>
        <v>0</v>
      </c>
      <c r="K50" s="130"/>
      <c r="L50" s="130"/>
      <c r="M50" s="130"/>
      <c r="N50" s="63"/>
      <c r="O50" s="63"/>
      <c r="P50" s="47"/>
      <c r="Q50" s="47"/>
      <c r="R50" s="35"/>
      <c r="S50" s="35"/>
      <c r="T50" s="29"/>
      <c r="U50" s="71"/>
      <c r="V50" s="26"/>
      <c r="W50" s="26"/>
      <c r="X50" s="71"/>
      <c r="Y50" s="71"/>
      <c r="Z50" s="29"/>
      <c r="AA50" s="29"/>
      <c r="AB50" s="29"/>
      <c r="AC50" s="29"/>
      <c r="AD50" s="29"/>
      <c r="AE50" s="29"/>
      <c r="AF50" s="29"/>
    </row>
    <row r="51" spans="1:32" ht="21.95" customHeight="1" x14ac:dyDescent="0.25">
      <c r="A51" s="3"/>
      <c r="B51" s="43"/>
      <c r="C51" s="43"/>
      <c r="D51" s="43"/>
      <c r="E51" s="43"/>
      <c r="F51" s="180"/>
      <c r="G51" s="149"/>
      <c r="H51" s="149"/>
      <c r="I51" s="149"/>
      <c r="J51" s="149"/>
      <c r="K51" s="149"/>
      <c r="L51" s="149"/>
      <c r="M51" s="149"/>
      <c r="N51" s="70"/>
      <c r="O51" s="70"/>
      <c r="P51" s="43"/>
      <c r="Q51" s="43"/>
      <c r="R51" s="29"/>
      <c r="S51" s="29"/>
      <c r="T51" s="29"/>
      <c r="U51" s="71"/>
      <c r="V51" s="26"/>
      <c r="W51" s="26"/>
      <c r="X51" s="71"/>
      <c r="Y51" s="71"/>
      <c r="Z51" s="29"/>
      <c r="AA51" s="29"/>
      <c r="AB51" s="29"/>
      <c r="AC51" s="29"/>
      <c r="AD51" s="29"/>
      <c r="AE51" s="29"/>
      <c r="AF51" s="29"/>
    </row>
    <row r="52" spans="1:32" ht="21.95" customHeight="1" x14ac:dyDescent="0.25">
      <c r="A52" s="3"/>
      <c r="B52" s="43"/>
      <c r="C52" s="43"/>
      <c r="D52" s="43"/>
      <c r="E52" s="43"/>
      <c r="F52" s="180"/>
      <c r="G52" s="149"/>
      <c r="H52" s="149"/>
      <c r="I52" s="149"/>
      <c r="J52" s="149"/>
      <c r="K52" s="149"/>
      <c r="L52" s="149"/>
      <c r="M52" s="149"/>
      <c r="N52" s="70"/>
      <c r="O52" s="70"/>
      <c r="P52" s="43"/>
      <c r="Q52" s="43"/>
      <c r="R52" s="29"/>
      <c r="S52" s="29"/>
      <c r="T52" s="29"/>
      <c r="U52" s="29"/>
      <c r="V52" s="2"/>
      <c r="W52" s="2"/>
      <c r="X52" s="29"/>
      <c r="Y52" s="29"/>
      <c r="Z52" s="29"/>
      <c r="AA52" s="29"/>
      <c r="AB52" s="29"/>
      <c r="AC52" s="29"/>
      <c r="AD52" s="29"/>
      <c r="AE52" s="29"/>
      <c r="AF52" s="29"/>
    </row>
    <row r="53" spans="1:32" ht="21.95" customHeight="1" x14ac:dyDescent="0.25">
      <c r="A53" s="3"/>
      <c r="B53" s="43"/>
      <c r="C53" s="43"/>
      <c r="D53" s="43"/>
      <c r="E53" s="43"/>
      <c r="F53" s="180"/>
      <c r="G53" s="149"/>
      <c r="H53" s="149"/>
      <c r="I53" s="149"/>
      <c r="J53" s="149"/>
      <c r="K53" s="149"/>
      <c r="L53" s="149"/>
      <c r="M53" s="149"/>
      <c r="N53" s="70"/>
      <c r="O53" s="70"/>
      <c r="P53" s="43"/>
      <c r="Q53" s="43"/>
      <c r="R53" s="29"/>
      <c r="S53" s="29"/>
      <c r="T53" s="29"/>
      <c r="U53" s="29"/>
      <c r="V53" s="2"/>
      <c r="W53" s="2"/>
      <c r="X53" s="29"/>
      <c r="Y53" s="29"/>
      <c r="Z53" s="29"/>
      <c r="AA53" s="29"/>
      <c r="AB53" s="29"/>
      <c r="AC53" s="29"/>
      <c r="AD53" s="29"/>
      <c r="AE53" s="29"/>
      <c r="AF53" s="29"/>
    </row>
    <row r="54" spans="1:32" ht="21.95" customHeight="1" x14ac:dyDescent="0.25">
      <c r="A54" s="3"/>
      <c r="B54" s="43"/>
      <c r="C54" s="43"/>
      <c r="D54" s="43"/>
      <c r="E54" s="43"/>
      <c r="F54" s="180"/>
      <c r="G54" s="149"/>
      <c r="H54" s="149"/>
      <c r="I54" s="149"/>
      <c r="J54" s="149"/>
      <c r="K54" s="149"/>
      <c r="L54" s="149"/>
      <c r="M54" s="149"/>
      <c r="N54" s="70"/>
      <c r="O54" s="70"/>
      <c r="P54" s="43"/>
      <c r="Q54" s="43"/>
      <c r="R54" s="29"/>
      <c r="S54" s="29"/>
      <c r="T54" s="29"/>
      <c r="U54" s="29"/>
      <c r="V54" s="2"/>
      <c r="W54" s="2"/>
      <c r="X54" s="29"/>
      <c r="Y54" s="29"/>
      <c r="Z54" s="29"/>
      <c r="AA54" s="29"/>
      <c r="AB54" s="29"/>
      <c r="AC54" s="29"/>
      <c r="AD54" s="29"/>
      <c r="AE54" s="29"/>
      <c r="AF54" s="29"/>
    </row>
    <row r="55" spans="1:32" ht="21.95" customHeight="1" x14ac:dyDescent="0.25">
      <c r="A55" s="3"/>
      <c r="B55" s="43"/>
      <c r="C55" s="43"/>
      <c r="D55" s="43"/>
      <c r="E55" s="43"/>
      <c r="F55" s="180"/>
      <c r="G55" s="185"/>
      <c r="H55" s="185"/>
      <c r="I55" s="185"/>
      <c r="J55" s="185"/>
      <c r="K55" s="149"/>
      <c r="L55" s="180"/>
      <c r="M55" s="186"/>
      <c r="N55" s="187"/>
      <c r="O55" s="187"/>
      <c r="P55" s="42"/>
      <c r="Q55" s="42"/>
      <c r="R55" s="29"/>
      <c r="S55" s="29"/>
      <c r="T55" s="29"/>
      <c r="U55" s="29"/>
      <c r="V55" s="2"/>
      <c r="W55" s="2"/>
      <c r="X55" s="29"/>
      <c r="Y55" s="29"/>
      <c r="Z55" s="29"/>
      <c r="AA55" s="29"/>
      <c r="AB55" s="29"/>
      <c r="AC55" s="29"/>
      <c r="AD55" s="29"/>
      <c r="AE55" s="29"/>
      <c r="AF55" s="29"/>
    </row>
    <row r="56" spans="1:32" ht="21.95" customHeight="1" x14ac:dyDescent="0.25">
      <c r="A56" s="3"/>
      <c r="B56" s="43"/>
      <c r="C56" s="43"/>
      <c r="D56" s="43"/>
      <c r="E56" s="43"/>
      <c r="F56" s="180"/>
      <c r="G56" s="188"/>
      <c r="H56" s="189"/>
      <c r="I56" s="189"/>
      <c r="J56" s="190"/>
      <c r="K56" s="149"/>
      <c r="L56" s="149"/>
      <c r="M56" s="189"/>
      <c r="N56" s="191"/>
      <c r="O56" s="191"/>
      <c r="P56" s="42"/>
      <c r="Q56" s="42"/>
      <c r="R56" s="29"/>
      <c r="S56" s="29"/>
      <c r="T56" s="29"/>
      <c r="U56" s="29"/>
      <c r="V56" s="2"/>
      <c r="W56" s="2"/>
      <c r="X56" s="29"/>
      <c r="Y56" s="29"/>
      <c r="Z56" s="29"/>
      <c r="AA56" s="29"/>
      <c r="AB56" s="29"/>
      <c r="AC56" s="29"/>
      <c r="AD56" s="29"/>
      <c r="AE56" s="29"/>
      <c r="AF56" s="29"/>
    </row>
    <row r="57" spans="1:32" ht="21.95" customHeight="1" x14ac:dyDescent="0.25">
      <c r="A57" s="3"/>
      <c r="B57" s="43"/>
      <c r="C57" s="43"/>
      <c r="D57" s="43"/>
      <c r="E57" s="43"/>
      <c r="F57" s="180"/>
      <c r="G57" s="147" t="s">
        <v>106</v>
      </c>
      <c r="H57" s="3"/>
      <c r="I57" s="147"/>
      <c r="J57" s="148"/>
      <c r="K57" s="149"/>
      <c r="L57" s="149"/>
      <c r="M57" s="149" t="s">
        <v>107</v>
      </c>
      <c r="N57" s="70"/>
      <c r="O57" s="70"/>
      <c r="P57" s="43"/>
      <c r="Q57" s="43"/>
      <c r="R57" s="29"/>
      <c r="S57" s="29"/>
      <c r="T57" s="29"/>
      <c r="U57" s="29"/>
      <c r="V57" s="2"/>
      <c r="W57" s="2"/>
      <c r="X57" s="29"/>
      <c r="Y57" s="29"/>
      <c r="Z57" s="29"/>
      <c r="AA57" s="29"/>
      <c r="AB57" s="29"/>
      <c r="AC57" s="29"/>
      <c r="AD57" s="29"/>
      <c r="AE57" s="29"/>
      <c r="AF57" s="29"/>
    </row>
    <row r="58" spans="1:32" ht="21.95" customHeight="1" x14ac:dyDescent="0.25">
      <c r="A58" s="2"/>
      <c r="B58" s="29"/>
      <c r="C58" s="29"/>
      <c r="D58" s="29"/>
      <c r="E58" s="29"/>
      <c r="F58" s="29"/>
      <c r="G58" s="30"/>
      <c r="H58" s="30"/>
      <c r="I58" s="30"/>
      <c r="J58" s="30"/>
      <c r="K58" s="30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"/>
      <c r="W58" s="2"/>
      <c r="X58" s="29"/>
      <c r="Y58" s="29"/>
      <c r="Z58" s="29"/>
      <c r="AA58" s="29"/>
      <c r="AB58" s="29"/>
      <c r="AC58" s="29"/>
      <c r="AD58" s="29"/>
      <c r="AE58" s="29"/>
      <c r="AF58" s="29"/>
    </row>
    <row r="59" spans="1:32" ht="21" customHeight="1" x14ac:dyDescent="0.25">
      <c r="A59" s="2"/>
      <c r="B59" s="2"/>
      <c r="C59" s="2"/>
      <c r="D59" s="2"/>
      <c r="E59" s="2"/>
      <c r="F59" s="19"/>
      <c r="G59" s="19"/>
      <c r="H59" s="19"/>
      <c r="I59" s="19"/>
      <c r="J59" s="19"/>
      <c r="K59" s="19"/>
      <c r="L59" s="19"/>
      <c r="M59" s="19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</row>
    <row r="60" spans="1:32" ht="21" customHeight="1" x14ac:dyDescent="0.25">
      <c r="A60" s="2"/>
      <c r="B60" s="2"/>
      <c r="C60" s="2"/>
      <c r="D60" s="2"/>
      <c r="E60" s="3"/>
      <c r="F60" s="19"/>
      <c r="G60" s="19"/>
      <c r="H60" s="19"/>
      <c r="I60" s="19"/>
      <c r="J60" s="19"/>
      <c r="K60" s="19"/>
      <c r="L60" s="19"/>
      <c r="M60" s="19"/>
      <c r="N60" s="3"/>
      <c r="O60" s="3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</row>
    <row r="61" spans="1:32" x14ac:dyDescent="0.25">
      <c r="A61" s="3"/>
      <c r="B61" s="3"/>
      <c r="C61" s="3"/>
      <c r="D61" s="3"/>
      <c r="E61" s="3"/>
      <c r="F61" s="19"/>
      <c r="G61" s="19"/>
      <c r="H61" s="19"/>
      <c r="I61" s="19"/>
      <c r="J61" s="19"/>
      <c r="K61" s="19"/>
      <c r="L61" s="19"/>
      <c r="M61" s="19"/>
      <c r="N61" s="202"/>
      <c r="O61" s="3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</row>
    <row r="62" spans="1:32" x14ac:dyDescent="0.25">
      <c r="A62" s="3"/>
      <c r="B62" s="3"/>
      <c r="C62" s="3"/>
      <c r="D62" s="3"/>
      <c r="E62" s="3"/>
      <c r="F62" s="19"/>
      <c r="G62" s="19"/>
      <c r="H62" s="19"/>
      <c r="I62" s="19"/>
      <c r="J62" s="19"/>
      <c r="K62" s="19"/>
      <c r="L62" s="19"/>
      <c r="M62" s="19"/>
      <c r="N62" s="202"/>
      <c r="O62" s="3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</row>
    <row r="63" spans="1:32" x14ac:dyDescent="0.25">
      <c r="A63" s="3"/>
      <c r="B63" s="3"/>
      <c r="C63" s="3"/>
      <c r="D63" s="3"/>
      <c r="E63" s="3"/>
      <c r="F63" s="19"/>
      <c r="G63" s="19"/>
      <c r="H63" s="19"/>
      <c r="I63" s="19"/>
      <c r="J63" s="19"/>
      <c r="K63" s="19"/>
      <c r="L63" s="19"/>
      <c r="M63" s="19"/>
      <c r="N63" s="202"/>
      <c r="O63" s="3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</row>
    <row r="64" spans="1:32" x14ac:dyDescent="0.25">
      <c r="A64" s="3"/>
      <c r="B64" s="3"/>
      <c r="C64" s="3"/>
      <c r="D64" s="3"/>
      <c r="E64" s="3"/>
      <c r="F64" s="19"/>
      <c r="G64" s="19"/>
      <c r="H64" s="19"/>
      <c r="I64" s="19"/>
      <c r="J64" s="19"/>
      <c r="K64" s="19"/>
      <c r="L64" s="19"/>
      <c r="M64" s="19"/>
      <c r="N64" s="202"/>
      <c r="O64" s="3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</row>
    <row r="65" spans="1:32" x14ac:dyDescent="0.25">
      <c r="A65" s="3"/>
      <c r="B65" s="3"/>
      <c r="C65" s="3"/>
      <c r="D65" s="3"/>
      <c r="E65" s="3"/>
      <c r="F65" s="19"/>
      <c r="G65" s="19"/>
      <c r="H65" s="19"/>
      <c r="I65" s="19"/>
      <c r="J65" s="19"/>
      <c r="K65" s="19"/>
      <c r="L65" s="19"/>
      <c r="M65" s="19"/>
      <c r="N65" s="202"/>
      <c r="O65" s="3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</row>
    <row r="66" spans="1:32" x14ac:dyDescent="0.25">
      <c r="A66" s="3"/>
      <c r="B66" s="3"/>
      <c r="C66" s="3"/>
      <c r="D66" s="3"/>
      <c r="E66" s="3"/>
      <c r="F66" s="19"/>
      <c r="G66" s="19"/>
      <c r="H66" s="19"/>
      <c r="I66" s="19"/>
      <c r="J66" s="19"/>
      <c r="K66" s="19"/>
      <c r="L66" s="19"/>
      <c r="M66" s="19"/>
      <c r="N66" s="202"/>
      <c r="O66" s="3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</row>
    <row r="67" spans="1:32" x14ac:dyDescent="0.25">
      <c r="A67" s="3"/>
      <c r="B67" s="3"/>
      <c r="C67" s="3"/>
      <c r="D67" s="3"/>
      <c r="E67" s="3"/>
      <c r="F67" s="19"/>
      <c r="G67" s="19"/>
      <c r="H67" s="19"/>
      <c r="I67" s="19"/>
      <c r="J67" s="19"/>
      <c r="K67" s="19"/>
      <c r="L67" s="19"/>
      <c r="M67" s="19"/>
      <c r="N67" s="202"/>
      <c r="O67" s="3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</row>
    <row r="68" spans="1:32" x14ac:dyDescent="0.25">
      <c r="A68" s="3"/>
      <c r="B68" s="3"/>
      <c r="C68" s="3"/>
      <c r="D68" s="3"/>
      <c r="E68" s="3"/>
      <c r="F68" s="19"/>
      <c r="G68" s="19"/>
      <c r="H68" s="19"/>
      <c r="I68" s="19"/>
      <c r="J68" s="19"/>
      <c r="K68" s="19"/>
      <c r="L68" s="19"/>
      <c r="M68" s="19"/>
      <c r="N68" s="3"/>
      <c r="O68" s="3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</row>
    <row r="69" spans="1:32" x14ac:dyDescent="0.25">
      <c r="A69" s="3"/>
      <c r="B69" s="3"/>
      <c r="C69" s="3"/>
      <c r="D69" s="3"/>
      <c r="E69" s="3"/>
      <c r="F69" s="19"/>
      <c r="G69" s="19"/>
      <c r="H69" s="19"/>
      <c r="I69" s="19"/>
      <c r="J69" s="19"/>
      <c r="K69" s="19"/>
      <c r="L69" s="19"/>
      <c r="M69" s="19"/>
      <c r="N69" s="3"/>
      <c r="O69" s="3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</row>
    <row r="70" spans="1:32" x14ac:dyDescent="0.25">
      <c r="A70" s="3"/>
      <c r="B70" s="3"/>
      <c r="C70" s="3"/>
      <c r="D70" s="3"/>
      <c r="E70" s="3"/>
      <c r="F70" s="19"/>
      <c r="G70" s="19"/>
      <c r="H70" s="19"/>
      <c r="I70" s="19"/>
      <c r="J70" s="19"/>
      <c r="K70" s="19"/>
      <c r="L70" s="19"/>
      <c r="M70" s="19"/>
      <c r="N70" s="3"/>
      <c r="O70" s="3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</row>
    <row r="71" spans="1:32" x14ac:dyDescent="0.25">
      <c r="A71" s="3"/>
      <c r="B71" s="3"/>
      <c r="C71" s="3"/>
      <c r="D71" s="3"/>
      <c r="E71" s="3"/>
      <c r="F71" s="3"/>
      <c r="G71" s="19"/>
      <c r="H71" s="19"/>
      <c r="I71" s="19"/>
      <c r="J71" s="19"/>
      <c r="K71" s="19"/>
      <c r="L71" s="19"/>
      <c r="M71" s="19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</row>
    <row r="72" spans="1:32" x14ac:dyDescent="0.25">
      <c r="A72" s="2"/>
      <c r="B72" s="2"/>
      <c r="C72" s="2"/>
      <c r="D72" s="2"/>
      <c r="E72" s="2"/>
      <c r="F72" s="3"/>
      <c r="G72" s="19"/>
      <c r="H72" s="19"/>
      <c r="I72" s="19"/>
      <c r="J72" s="19"/>
      <c r="K72" s="19"/>
      <c r="L72" s="19"/>
      <c r="M72" s="19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</row>
    <row r="73" spans="1:32" x14ac:dyDescent="0.25">
      <c r="A73" s="2"/>
      <c r="B73" s="2"/>
      <c r="C73" s="2"/>
      <c r="D73" s="2"/>
      <c r="E73" s="2"/>
      <c r="F73" s="2"/>
      <c r="G73" s="26"/>
      <c r="H73" s="26"/>
      <c r="I73" s="26"/>
      <c r="J73" s="26"/>
      <c r="K73" s="26"/>
      <c r="L73" s="26"/>
      <c r="M73" s="26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</row>
    <row r="74" spans="1:32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</row>
    <row r="75" spans="1:32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</row>
  </sheetData>
  <sheetProtection algorithmName="SHA-512" hashValue="9D69arcvQidsluvz5E0XdGxYIuChrv2CGaiO02GUwiC6mSR8ibEaNAoIgqOJJRlP6i7FdY9lU91nxAx3vp0xyg==" saltValue="dg9DkHWlve2dLk+tPQrN8g==" spinCount="100000" sheet="1" objects="1" scenarios="1" selectLockedCells="1"/>
  <mergeCells count="11">
    <mergeCell ref="G45:I45"/>
    <mergeCell ref="G46:I46"/>
    <mergeCell ref="G47:I47"/>
    <mergeCell ref="G48:I48"/>
    <mergeCell ref="G50:I50"/>
    <mergeCell ref="G44:I44"/>
    <mergeCell ref="H4:K4"/>
    <mergeCell ref="N4:R4"/>
    <mergeCell ref="H7:K7"/>
    <mergeCell ref="N7:R7"/>
    <mergeCell ref="R24:S24"/>
  </mergeCells>
  <conditionalFormatting sqref="K11:K41">
    <cfRule type="expression" dxfId="15" priority="14" stopIfTrue="1">
      <formula>B11&gt;0</formula>
    </cfRule>
  </conditionalFormatting>
  <conditionalFormatting sqref="F11:F41">
    <cfRule type="expression" dxfId="14" priority="13" stopIfTrue="1">
      <formula>WEEKDAY(G11,2)&gt;5</formula>
    </cfRule>
  </conditionalFormatting>
  <conditionalFormatting sqref="G11:G41">
    <cfRule type="expression" dxfId="13" priority="15" stopIfTrue="1">
      <formula>VLOOKUP(G11,$Z$19:$Z$42,1,0)</formula>
    </cfRule>
    <cfRule type="expression" dxfId="12" priority="16" stopIfTrue="1">
      <formula>WEEKDAY($G11,2)&gt;5</formula>
    </cfRule>
  </conditionalFormatting>
  <conditionalFormatting sqref="F11:F41">
    <cfRule type="expression" dxfId="11" priority="12">
      <formula>VLOOKUP(G11,$Z$19:$Z$42,1,0)</formula>
    </cfRule>
  </conditionalFormatting>
  <conditionalFormatting sqref="K11:K41">
    <cfRule type="expression" dxfId="10" priority="7">
      <formula>W11=0</formula>
    </cfRule>
  </conditionalFormatting>
  <conditionalFormatting sqref="K11:K41">
    <cfRule type="expression" dxfId="9" priority="6">
      <formula>Y11=0</formula>
    </cfRule>
  </conditionalFormatting>
  <conditionalFormatting sqref="K11:K41">
    <cfRule type="expression" dxfId="8" priority="5">
      <formula>A11=0</formula>
    </cfRule>
  </conditionalFormatting>
  <conditionalFormatting sqref="E11:E41">
    <cfRule type="expression" dxfId="7" priority="2">
      <formula>VLOOKUP(G11,$Z$20:$Z$35,1,0)</formula>
    </cfRule>
  </conditionalFormatting>
  <conditionalFormatting sqref="E11:E41">
    <cfRule type="expression" dxfId="6" priority="1">
      <formula>D11=1</formula>
    </cfRule>
  </conditionalFormatting>
  <pageMargins left="0.78740157480314965" right="0.59055118110236227" top="0.78740157480314965" bottom="0.78740157480314965" header="0.31496062992125984" footer="0.31496062992125984"/>
  <pageSetup paperSize="9" scale="55" orientation="portrait" horizontalDpi="0" verticalDpi="0" r:id="rId1"/>
  <colBreaks count="1" manualBreakCount="1">
    <brk id="21" max="59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247BF19B-D740-4C7F-BC63-E3798149BB83}">
            <xm:f>VLOOKUP(G11,Tabelle1!$B$3:$GB$21,1,0)</xm:f>
            <x14:dxf>
              <font>
                <b/>
                <i val="0"/>
              </font>
              <fill>
                <patternFill>
                  <bgColor theme="2" tint="-0.499984740745262"/>
                </patternFill>
              </fill>
            </x14:dxf>
          </x14:cfRule>
          <xm:sqref>G11</xm:sqref>
        </x14:conditionalFormatting>
        <x14:conditionalFormatting xmlns:xm="http://schemas.microsoft.com/office/excel/2006/main">
          <x14:cfRule type="expression" priority="10" id="{76CFBC0C-E1D6-45FF-8E53-8344DF5C905F}">
            <xm:f>VLOOKUP(G11,Tabelle1!$B$3:$B$21,1,0)</xm:f>
            <x14:dxf>
              <font>
                <b/>
                <i val="0"/>
              </font>
              <fill>
                <patternFill>
                  <bgColor theme="2" tint="-0.499984740745262"/>
                </patternFill>
              </fill>
            </x14:dxf>
          </x14:cfRule>
          <xm:sqref>F11:F41</xm:sqref>
        </x14:conditionalFormatting>
        <x14:conditionalFormatting xmlns:xm="http://schemas.microsoft.com/office/excel/2006/main">
          <x14:cfRule type="expression" priority="9" id="{FA498836-8FD6-4A8F-91EB-A6FE795DF77C}">
            <xm:f>VLOOKUP(G12,Tabelle1!$B$3:$B$23,1,0)</xm:f>
            <x14:dxf>
              <font>
                <b/>
                <i val="0"/>
              </font>
              <fill>
                <patternFill>
                  <bgColor theme="2" tint="-0.499984740745262"/>
                </patternFill>
              </fill>
            </x14:dxf>
          </x14:cfRule>
          <xm:sqref>G12:G41</xm:sqref>
        </x14:conditionalFormatting>
        <x14:conditionalFormatting xmlns:xm="http://schemas.microsoft.com/office/excel/2006/main">
          <x14:cfRule type="expression" priority="8" id="{3FD276C9-22D9-4E60-AF72-6BF41FEC6251}">
            <xm:f>VLOOKUP(G12,Tabelle1!#REF!,1,0)</xm:f>
            <x14:dxf>
              <font>
                <b/>
                <i val="0"/>
              </font>
              <fill>
                <patternFill>
                  <bgColor theme="2" tint="-0.499984740745262"/>
                </patternFill>
              </fill>
            </x14:dxf>
          </x14:cfRule>
          <xm:sqref>F12:F41</xm:sqref>
        </x14:conditionalFormatting>
        <x14:conditionalFormatting xmlns:xm="http://schemas.microsoft.com/office/excel/2006/main">
          <x14:cfRule type="expression" priority="4" id="{3BD00541-BED8-4525-BDF0-0B50DBD0498D}">
            <xm:f>VLOOKUP(G11,Tabelle1!$G$3:$G$21,1,0)</xm:f>
            <x14:dxf>
              <font>
                <color rgb="FFC00000"/>
              </font>
            </x14:dxf>
          </x14:cfRule>
          <xm:sqref>K11:K41</xm:sqref>
        </x14:conditionalFormatting>
        <x14:conditionalFormatting xmlns:xm="http://schemas.microsoft.com/office/excel/2006/main">
          <x14:cfRule type="expression" priority="3" id="{94B250E7-2A98-40AF-8FD6-FA70CEF2E17F}">
            <xm:f>VLOOKUP(G11,Tabelle1!$G$3:$G$21,1,0)</xm:f>
            <x14:dxf>
              <fill>
                <patternFill>
                  <bgColor theme="4" tint="-0.24994659260841701"/>
                </patternFill>
              </fill>
            </x14:dxf>
          </x14:cfRule>
          <xm:sqref>E11:E41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Tabelle1</vt:lpstr>
      <vt:lpstr>Tabelle2</vt:lpstr>
      <vt:lpstr>AZ_KONTO</vt:lpstr>
      <vt:lpstr>AZ_KONTO!Druckbereich</vt:lpstr>
      <vt:lpstr>Tabelle1!Druckbereich</vt:lpstr>
      <vt:lpstr>Tabelle2!Druckbereich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Anett Dreuse</dc:creator>
  <cp:lastModifiedBy>Anett Dreuse</cp:lastModifiedBy>
  <cp:lastPrinted>2020-04-19T00:27:24Z</cp:lastPrinted>
  <dcterms:created xsi:type="dcterms:W3CDTF">2020-04-07T17:23:55Z</dcterms:created>
  <dcterms:modified xsi:type="dcterms:W3CDTF">2020-04-19T00:45:26Z</dcterms:modified>
</cp:coreProperties>
</file>