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nett\Documents\Ausgaben Überblick\Haushaltskonto\"/>
    </mc:Choice>
  </mc:AlternateContent>
  <bookViews>
    <workbookView xWindow="480" yWindow="15" windowWidth="13935" windowHeight="9045" firstSheet="1" activeTab="4"/>
  </bookViews>
  <sheets>
    <sheet name="Einnahmen" sheetId="2" r:id="rId1"/>
    <sheet name="Ausgabenberechnung" sheetId="1" r:id="rId2"/>
    <sheet name="Monatsdarstellung" sheetId="3" r:id="rId3"/>
    <sheet name="Haushaltsausgaben" sheetId="4" r:id="rId4"/>
    <sheet name="Kontoübersicht" sheetId="5" r:id="rId5"/>
  </sheets>
  <calcPr calcId="152511"/>
</workbook>
</file>

<file path=xl/calcChain.xml><?xml version="1.0" encoding="utf-8"?>
<calcChain xmlns="http://schemas.openxmlformats.org/spreadsheetml/2006/main">
  <c r="I2" i="1" l="1"/>
  <c r="B19" i="1"/>
  <c r="A92" i="1" s="1"/>
  <c r="A97" i="1" s="1"/>
  <c r="A99" i="1" s="1"/>
  <c r="A102" i="1" s="1"/>
  <c r="A24" i="1"/>
  <c r="A25" i="1"/>
  <c r="A26" i="1"/>
  <c r="A34" i="1" s="1"/>
  <c r="A27" i="1"/>
  <c r="A28" i="1"/>
  <c r="A29" i="1"/>
  <c r="A30" i="1"/>
  <c r="A31" i="1"/>
  <c r="A32" i="1"/>
  <c r="A33" i="1"/>
  <c r="A40" i="1"/>
  <c r="A94" i="1" s="1"/>
  <c r="A41" i="1"/>
  <c r="A42" i="1"/>
  <c r="A43" i="1"/>
  <c r="A44" i="1"/>
  <c r="A45" i="1"/>
  <c r="A46" i="1"/>
  <c r="A47" i="1"/>
  <c r="A48" i="1"/>
  <c r="A50" i="1" s="1"/>
  <c r="A49" i="1"/>
  <c r="A55" i="1"/>
  <c r="A56" i="1"/>
  <c r="A61" i="1" s="1"/>
  <c r="A57" i="1"/>
  <c r="A58" i="1"/>
  <c r="A59" i="1"/>
  <c r="A60" i="1"/>
  <c r="A84" i="1"/>
  <c r="A93" i="1"/>
  <c r="A95" i="1"/>
  <c r="A100" i="1"/>
  <c r="A18" i="2"/>
  <c r="A49" i="2"/>
  <c r="B2" i="4"/>
  <c r="D5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9" i="4" s="1"/>
  <c r="B36" i="4"/>
  <c r="D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70" i="4"/>
  <c r="D73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4" i="4"/>
  <c r="B107" i="4"/>
  <c r="D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8" i="4"/>
  <c r="D141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5" i="4" s="1"/>
  <c r="B172" i="4"/>
  <c r="D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6" i="4"/>
  <c r="D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43" i="4" s="1"/>
  <c r="B240" i="4"/>
  <c r="D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4" i="4"/>
  <c r="D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8" i="4"/>
  <c r="B311" i="4"/>
  <c r="D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2" i="4"/>
  <c r="D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6" i="4"/>
  <c r="B379" i="4"/>
  <c r="D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10" i="4"/>
  <c r="D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7" i="4" s="1"/>
  <c r="B444" i="4"/>
  <c r="D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8" i="4"/>
  <c r="D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B502" i="4"/>
  <c r="B503" i="4"/>
  <c r="B504" i="4"/>
  <c r="B505" i="4"/>
  <c r="B506" i="4"/>
  <c r="B507" i="4"/>
  <c r="B508" i="4"/>
  <c r="B509" i="4"/>
  <c r="B512" i="4"/>
  <c r="B515" i="4"/>
  <c r="D515" i="4"/>
  <c r="B516" i="4"/>
  <c r="B517" i="4"/>
  <c r="B518" i="4"/>
  <c r="B519" i="4"/>
  <c r="B520" i="4"/>
  <c r="B521" i="4"/>
  <c r="B522" i="4"/>
  <c r="B523" i="4"/>
  <c r="B524" i="4"/>
  <c r="B525" i="4"/>
  <c r="B526" i="4"/>
  <c r="B527" i="4"/>
  <c r="B528" i="4"/>
  <c r="B529" i="4"/>
  <c r="B530" i="4"/>
  <c r="B531" i="4"/>
  <c r="B532" i="4"/>
  <c r="B533" i="4"/>
  <c r="B534" i="4"/>
  <c r="B535" i="4"/>
  <c r="B536" i="4"/>
  <c r="B537" i="4"/>
  <c r="B538" i="4"/>
  <c r="B539" i="4"/>
  <c r="B540" i="4"/>
  <c r="B541" i="4"/>
  <c r="B542" i="4"/>
  <c r="B543" i="4"/>
  <c r="B546" i="4"/>
  <c r="D549" i="4"/>
  <c r="B550" i="4"/>
  <c r="B551" i="4"/>
  <c r="B552" i="4"/>
  <c r="B553" i="4"/>
  <c r="B554" i="4"/>
  <c r="B555" i="4"/>
  <c r="B556" i="4"/>
  <c r="B557" i="4"/>
  <c r="B558" i="4"/>
  <c r="B559" i="4"/>
  <c r="B560" i="4"/>
  <c r="B561" i="4"/>
  <c r="B562" i="4"/>
  <c r="B563" i="4"/>
  <c r="B564" i="4"/>
  <c r="B565" i="4"/>
  <c r="B566" i="4"/>
  <c r="B567" i="4"/>
  <c r="B568" i="4"/>
  <c r="B569" i="4"/>
  <c r="B570" i="4"/>
  <c r="B571" i="4"/>
  <c r="B572" i="4"/>
  <c r="B573" i="4"/>
  <c r="B574" i="4"/>
  <c r="B575" i="4"/>
  <c r="B576" i="4"/>
  <c r="B577" i="4"/>
  <c r="B583" i="4" s="1"/>
  <c r="B580" i="4"/>
  <c r="D583" i="4"/>
  <c r="B584" i="4"/>
  <c r="B585" i="4"/>
  <c r="B586" i="4"/>
  <c r="B587" i="4"/>
  <c r="B588" i="4"/>
  <c r="B589" i="4"/>
  <c r="B590" i="4"/>
  <c r="B591" i="4"/>
  <c r="B592" i="4"/>
  <c r="B593" i="4"/>
  <c r="B594" i="4"/>
  <c r="B595" i="4"/>
  <c r="B596" i="4"/>
  <c r="B597" i="4"/>
  <c r="B598" i="4"/>
  <c r="B599" i="4"/>
  <c r="B600" i="4"/>
  <c r="B601" i="4"/>
  <c r="B602" i="4"/>
  <c r="B603" i="4"/>
  <c r="B604" i="4"/>
  <c r="B605" i="4"/>
  <c r="B606" i="4"/>
  <c r="B607" i="4"/>
  <c r="B608" i="4"/>
  <c r="B609" i="4"/>
  <c r="B610" i="4"/>
  <c r="B611" i="4"/>
  <c r="B614" i="4"/>
  <c r="D617" i="4"/>
  <c r="B618" i="4"/>
  <c r="B619" i="4"/>
  <c r="B620" i="4"/>
  <c r="B621" i="4"/>
  <c r="B622" i="4"/>
  <c r="B623" i="4"/>
  <c r="B624" i="4"/>
  <c r="B625" i="4"/>
  <c r="B626" i="4"/>
  <c r="B627" i="4"/>
  <c r="B628" i="4"/>
  <c r="B629" i="4"/>
  <c r="B630" i="4"/>
  <c r="B631" i="4"/>
  <c r="B632" i="4"/>
  <c r="B633" i="4"/>
  <c r="B634" i="4"/>
  <c r="B635" i="4"/>
  <c r="B636" i="4"/>
  <c r="B637" i="4"/>
  <c r="B638" i="4"/>
  <c r="B639" i="4"/>
  <c r="B640" i="4"/>
  <c r="B641" i="4"/>
  <c r="B642" i="4"/>
  <c r="B643" i="4"/>
  <c r="B644" i="4"/>
  <c r="B645" i="4"/>
  <c r="B651" i="4" s="1"/>
  <c r="B648" i="4"/>
  <c r="D651" i="4"/>
  <c r="B652" i="4"/>
  <c r="B653" i="4"/>
  <c r="B654" i="4"/>
  <c r="B655" i="4"/>
  <c r="B656" i="4"/>
  <c r="B657" i="4"/>
  <c r="B658" i="4"/>
  <c r="B659" i="4"/>
  <c r="B660" i="4"/>
  <c r="B661" i="4"/>
  <c r="B662" i="4"/>
  <c r="B663" i="4"/>
  <c r="B664" i="4"/>
  <c r="B665" i="4"/>
  <c r="B666" i="4"/>
  <c r="B667" i="4"/>
  <c r="B668" i="4"/>
  <c r="B669" i="4"/>
  <c r="B670" i="4"/>
  <c r="B671" i="4"/>
  <c r="B672" i="4"/>
  <c r="B673" i="4"/>
  <c r="B674" i="4"/>
  <c r="B675" i="4"/>
  <c r="B676" i="4"/>
  <c r="B677" i="4"/>
  <c r="B678" i="4"/>
  <c r="B679" i="4"/>
  <c r="B682" i="4"/>
  <c r="D685" i="4"/>
  <c r="B686" i="4"/>
  <c r="B687" i="4"/>
  <c r="B688" i="4"/>
  <c r="B689" i="4"/>
  <c r="B690" i="4"/>
  <c r="B691" i="4"/>
  <c r="B692" i="4"/>
  <c r="B693" i="4"/>
  <c r="B694" i="4"/>
  <c r="B695" i="4"/>
  <c r="B696" i="4"/>
  <c r="B697" i="4"/>
  <c r="B698" i="4"/>
  <c r="B699" i="4"/>
  <c r="B700" i="4"/>
  <c r="B701" i="4"/>
  <c r="B702" i="4"/>
  <c r="B703" i="4"/>
  <c r="B704" i="4"/>
  <c r="B705" i="4"/>
  <c r="B706" i="4"/>
  <c r="B707" i="4"/>
  <c r="B708" i="4"/>
  <c r="B709" i="4"/>
  <c r="B710" i="4"/>
  <c r="B711" i="4"/>
  <c r="B712" i="4"/>
  <c r="B713" i="4"/>
  <c r="B719" i="4" s="1"/>
  <c r="B716" i="4"/>
  <c r="D719" i="4"/>
  <c r="B720" i="4"/>
  <c r="B721" i="4"/>
  <c r="B722" i="4"/>
  <c r="B723" i="4"/>
  <c r="B724" i="4"/>
  <c r="B725" i="4"/>
  <c r="B726" i="4"/>
  <c r="B727" i="4"/>
  <c r="B728" i="4"/>
  <c r="B729" i="4"/>
  <c r="B730" i="4"/>
  <c r="B731" i="4"/>
  <c r="B732" i="4"/>
  <c r="B733" i="4"/>
  <c r="B734" i="4"/>
  <c r="B735" i="4"/>
  <c r="B736" i="4"/>
  <c r="B737" i="4"/>
  <c r="B738" i="4"/>
  <c r="B739" i="4"/>
  <c r="B740" i="4"/>
  <c r="B741" i="4"/>
  <c r="B742" i="4"/>
  <c r="B743" i="4"/>
  <c r="B744" i="4"/>
  <c r="B745" i="4"/>
  <c r="B746" i="4"/>
  <c r="B747" i="4"/>
  <c r="B750" i="4"/>
  <c r="D753" i="4"/>
  <c r="B754" i="4"/>
  <c r="B755" i="4"/>
  <c r="B756" i="4"/>
  <c r="B757" i="4"/>
  <c r="B758" i="4"/>
  <c r="B759" i="4"/>
  <c r="B760" i="4"/>
  <c r="B761" i="4"/>
  <c r="B762" i="4"/>
  <c r="B763" i="4"/>
  <c r="B764" i="4"/>
  <c r="B765" i="4"/>
  <c r="B766" i="4"/>
  <c r="B767" i="4"/>
  <c r="B768" i="4"/>
  <c r="B769" i="4"/>
  <c r="B770" i="4"/>
  <c r="B771" i="4"/>
  <c r="B772" i="4"/>
  <c r="B773" i="4"/>
  <c r="B774" i="4"/>
  <c r="B775" i="4"/>
  <c r="B776" i="4"/>
  <c r="B777" i="4"/>
  <c r="B778" i="4"/>
  <c r="B779" i="4"/>
  <c r="B780" i="4"/>
  <c r="B781" i="4"/>
  <c r="B784" i="4"/>
  <c r="B787" i="4"/>
  <c r="D787" i="4"/>
  <c r="B788" i="4"/>
  <c r="B789" i="4"/>
  <c r="B790" i="4"/>
  <c r="B791" i="4"/>
  <c r="B792" i="4"/>
  <c r="B793" i="4"/>
  <c r="B794" i="4"/>
  <c r="B795" i="4"/>
  <c r="B796" i="4"/>
  <c r="B797" i="4"/>
  <c r="B798" i="4"/>
  <c r="B799" i="4"/>
  <c r="B800" i="4"/>
  <c r="B801" i="4"/>
  <c r="B802" i="4"/>
  <c r="B803" i="4"/>
  <c r="B804" i="4"/>
  <c r="B805" i="4"/>
  <c r="B806" i="4"/>
  <c r="B807" i="4"/>
  <c r="B808" i="4"/>
  <c r="B809" i="4"/>
  <c r="B810" i="4"/>
  <c r="B811" i="4"/>
  <c r="B812" i="4"/>
  <c r="B813" i="4"/>
  <c r="B814" i="4"/>
  <c r="B815" i="4"/>
  <c r="C2" i="5"/>
  <c r="G14" i="5"/>
  <c r="C15" i="5"/>
  <c r="G15" i="5"/>
  <c r="H16" i="5"/>
  <c r="C17" i="5"/>
  <c r="H17" i="5"/>
  <c r="I18" i="5"/>
  <c r="C19" i="5"/>
  <c r="I19" i="5"/>
  <c r="I21" i="5"/>
  <c r="C22" i="5"/>
  <c r="I22" i="5"/>
  <c r="H23" i="5"/>
  <c r="C24" i="5"/>
  <c r="H24" i="5"/>
  <c r="G25" i="5"/>
  <c r="C26" i="5"/>
  <c r="G26" i="5"/>
  <c r="F27" i="5"/>
  <c r="C28" i="5"/>
  <c r="F28" i="5"/>
  <c r="E29" i="5"/>
  <c r="C30" i="5"/>
  <c r="E30" i="5"/>
  <c r="D31" i="5"/>
  <c r="C32" i="5"/>
  <c r="D32" i="5"/>
  <c r="D36" i="5"/>
  <c r="B2" i="3"/>
  <c r="D5" i="3"/>
  <c r="E5" i="3"/>
  <c r="D6" i="3"/>
  <c r="E6" i="3"/>
  <c r="D7" i="3"/>
  <c r="E7" i="3"/>
  <c r="D8" i="3"/>
  <c r="E8" i="3"/>
  <c r="D9" i="3"/>
  <c r="E9" i="3"/>
  <c r="D10" i="3"/>
  <c r="E10" i="3"/>
  <c r="D11" i="3"/>
  <c r="E11" i="3"/>
  <c r="D12" i="3"/>
  <c r="E12" i="3"/>
  <c r="D13" i="3"/>
  <c r="E13" i="3"/>
  <c r="D14" i="3"/>
  <c r="E14" i="3"/>
  <c r="D15" i="3"/>
  <c r="E15" i="3"/>
  <c r="D16" i="3"/>
  <c r="E16" i="3"/>
  <c r="D17" i="3"/>
  <c r="E17" i="3"/>
  <c r="D18" i="3"/>
  <c r="E18" i="3"/>
  <c r="D19" i="3"/>
  <c r="E19" i="3"/>
  <c r="D20" i="3"/>
  <c r="E20" i="3"/>
  <c r="D21" i="3"/>
  <c r="E21" i="3"/>
  <c r="D22" i="3"/>
  <c r="A28" i="3"/>
  <c r="B28" i="3"/>
  <c r="D38" i="3" s="1"/>
  <c r="C28" i="3"/>
  <c r="D28" i="3"/>
  <c r="E28" i="3"/>
  <c r="A29" i="3"/>
  <c r="B29" i="3"/>
  <c r="C29" i="3"/>
  <c r="D29" i="3"/>
  <c r="E29" i="3"/>
  <c r="A30" i="3"/>
  <c r="B30" i="3"/>
  <c r="C30" i="3"/>
  <c r="D30" i="3"/>
  <c r="E30" i="3"/>
  <c r="A31" i="3"/>
  <c r="B31" i="3"/>
  <c r="C31" i="3"/>
  <c r="D31" i="3"/>
  <c r="E31" i="3"/>
  <c r="A32" i="3"/>
  <c r="B32" i="3"/>
  <c r="C32" i="3"/>
  <c r="D32" i="3"/>
  <c r="E32" i="3"/>
  <c r="A33" i="3"/>
  <c r="B33" i="3"/>
  <c r="C33" i="3"/>
  <c r="D33" i="3"/>
  <c r="E33" i="3"/>
  <c r="A34" i="3"/>
  <c r="B34" i="3"/>
  <c r="C34" i="3"/>
  <c r="E34" i="3"/>
  <c r="A35" i="3"/>
  <c r="B35" i="3"/>
  <c r="C35" i="3"/>
  <c r="E35" i="3"/>
  <c r="A36" i="3"/>
  <c r="B36" i="3"/>
  <c r="C36" i="3"/>
  <c r="E36" i="3"/>
  <c r="A37" i="3"/>
  <c r="B37" i="3"/>
  <c r="C37" i="3"/>
  <c r="E37" i="3"/>
  <c r="D40" i="3"/>
  <c r="D42" i="3" s="1"/>
  <c r="D41" i="3"/>
  <c r="B48" i="3"/>
  <c r="D51" i="3"/>
  <c r="E51" i="3"/>
  <c r="D52" i="3"/>
  <c r="E52" i="3"/>
  <c r="D53" i="3"/>
  <c r="E53" i="3"/>
  <c r="D54" i="3"/>
  <c r="D68" i="3" s="1"/>
  <c r="D90" i="3" s="1"/>
  <c r="C11" i="5" s="1"/>
  <c r="E54" i="3"/>
  <c r="D55" i="3"/>
  <c r="E55" i="3"/>
  <c r="D56" i="3"/>
  <c r="E56" i="3"/>
  <c r="D57" i="3"/>
  <c r="E57" i="3"/>
  <c r="D58" i="3"/>
  <c r="E58" i="3"/>
  <c r="D59" i="3"/>
  <c r="E59" i="3"/>
  <c r="D60" i="3"/>
  <c r="E60" i="3"/>
  <c r="D61" i="3"/>
  <c r="E61" i="3"/>
  <c r="D62" i="3"/>
  <c r="E62" i="3"/>
  <c r="D63" i="3"/>
  <c r="E63" i="3"/>
  <c r="D64" i="3"/>
  <c r="E64" i="3"/>
  <c r="D65" i="3"/>
  <c r="E65" i="3"/>
  <c r="D66" i="3"/>
  <c r="E66" i="3"/>
  <c r="D67" i="3"/>
  <c r="E67" i="3"/>
  <c r="A74" i="3"/>
  <c r="B74" i="3"/>
  <c r="C74" i="3"/>
  <c r="D74" i="3"/>
  <c r="E74" i="3"/>
  <c r="A75" i="3"/>
  <c r="B75" i="3"/>
  <c r="C75" i="3"/>
  <c r="D84" i="3" s="1"/>
  <c r="D75" i="3"/>
  <c r="E75" i="3"/>
  <c r="A76" i="3"/>
  <c r="B76" i="3"/>
  <c r="C76" i="3"/>
  <c r="D76" i="3"/>
  <c r="E76" i="3"/>
  <c r="A77" i="3"/>
  <c r="B77" i="3"/>
  <c r="C77" i="3"/>
  <c r="D77" i="3"/>
  <c r="E77" i="3"/>
  <c r="A78" i="3"/>
  <c r="B78" i="3"/>
  <c r="C78" i="3"/>
  <c r="D78" i="3"/>
  <c r="E78" i="3"/>
  <c r="A79" i="3"/>
  <c r="B79" i="3"/>
  <c r="C79" i="3"/>
  <c r="D79" i="3"/>
  <c r="E79" i="3"/>
  <c r="A80" i="3"/>
  <c r="B80" i="3"/>
  <c r="C80" i="3"/>
  <c r="E80" i="3"/>
  <c r="A81" i="3"/>
  <c r="B81" i="3"/>
  <c r="C81" i="3"/>
  <c r="E81" i="3"/>
  <c r="A82" i="3"/>
  <c r="B82" i="3"/>
  <c r="C82" i="3"/>
  <c r="E82" i="3"/>
  <c r="A83" i="3"/>
  <c r="B83" i="3"/>
  <c r="C83" i="3"/>
  <c r="E83" i="3"/>
  <c r="D86" i="3"/>
  <c r="D88" i="3" s="1"/>
  <c r="D87" i="3"/>
  <c r="B94" i="3"/>
  <c r="D97" i="3"/>
  <c r="E97" i="3"/>
  <c r="D98" i="3"/>
  <c r="D114" i="3" s="1"/>
  <c r="D136" i="3" s="1"/>
  <c r="C13" i="5" s="1"/>
  <c r="E98" i="3"/>
  <c r="D99" i="3"/>
  <c r="E99" i="3"/>
  <c r="D100" i="3"/>
  <c r="E100" i="3"/>
  <c r="D101" i="3"/>
  <c r="E101" i="3"/>
  <c r="D102" i="3"/>
  <c r="E102" i="3"/>
  <c r="D103" i="3"/>
  <c r="E103" i="3"/>
  <c r="D104" i="3"/>
  <c r="E104" i="3"/>
  <c r="D105" i="3"/>
  <c r="E105" i="3"/>
  <c r="D106" i="3"/>
  <c r="E106" i="3"/>
  <c r="D107" i="3"/>
  <c r="E107" i="3"/>
  <c r="D108" i="3"/>
  <c r="E108" i="3"/>
  <c r="D109" i="3"/>
  <c r="E109" i="3"/>
  <c r="D110" i="3"/>
  <c r="E110" i="3"/>
  <c r="D111" i="3"/>
  <c r="E111" i="3"/>
  <c r="D112" i="3"/>
  <c r="E112" i="3"/>
  <c r="D113" i="3"/>
  <c r="E113" i="3"/>
  <c r="A120" i="3"/>
  <c r="B120" i="3"/>
  <c r="C120" i="3"/>
  <c r="D120" i="3"/>
  <c r="D130" i="3" s="1"/>
  <c r="E120" i="3"/>
  <c r="A121" i="3"/>
  <c r="B121" i="3"/>
  <c r="C121" i="3"/>
  <c r="D121" i="3"/>
  <c r="E121" i="3"/>
  <c r="A122" i="3"/>
  <c r="B122" i="3"/>
  <c r="C122" i="3"/>
  <c r="D122" i="3"/>
  <c r="E122" i="3"/>
  <c r="A123" i="3"/>
  <c r="B123" i="3"/>
  <c r="C123" i="3"/>
  <c r="D123" i="3"/>
  <c r="E123" i="3"/>
  <c r="A124" i="3"/>
  <c r="B124" i="3"/>
  <c r="C124" i="3"/>
  <c r="D124" i="3"/>
  <c r="E124" i="3"/>
  <c r="A125" i="3"/>
  <c r="B125" i="3"/>
  <c r="C125" i="3"/>
  <c r="D125" i="3"/>
  <c r="E125" i="3"/>
  <c r="A126" i="3"/>
  <c r="B126" i="3"/>
  <c r="C126" i="3"/>
  <c r="E126" i="3"/>
  <c r="A127" i="3"/>
  <c r="B127" i="3"/>
  <c r="C127" i="3"/>
  <c r="E127" i="3"/>
  <c r="A128" i="3"/>
  <c r="B128" i="3"/>
  <c r="C128" i="3"/>
  <c r="E128" i="3"/>
  <c r="A129" i="3"/>
  <c r="B129" i="3"/>
  <c r="C129" i="3"/>
  <c r="E129" i="3"/>
  <c r="D132" i="3"/>
  <c r="D134" i="3" s="1"/>
  <c r="D133" i="3"/>
  <c r="B140" i="3"/>
  <c r="D143" i="3"/>
  <c r="E143" i="3"/>
  <c r="D144" i="3"/>
  <c r="E144" i="3"/>
  <c r="D145" i="3"/>
  <c r="E145" i="3"/>
  <c r="D146" i="3"/>
  <c r="E146" i="3"/>
  <c r="D147" i="3"/>
  <c r="E147" i="3"/>
  <c r="D148" i="3"/>
  <c r="E148" i="3"/>
  <c r="D149" i="3"/>
  <c r="E149" i="3"/>
  <c r="D150" i="3"/>
  <c r="E150" i="3"/>
  <c r="D151" i="3"/>
  <c r="E151" i="3"/>
  <c r="D152" i="3"/>
  <c r="E152" i="3"/>
  <c r="D153" i="3"/>
  <c r="E153" i="3"/>
  <c r="D154" i="3"/>
  <c r="E154" i="3"/>
  <c r="D155" i="3"/>
  <c r="E155" i="3"/>
  <c r="D156" i="3"/>
  <c r="E156" i="3"/>
  <c r="D157" i="3"/>
  <c r="E157" i="3"/>
  <c r="D158" i="3"/>
  <c r="E158" i="3"/>
  <c r="D159" i="3"/>
  <c r="E159" i="3"/>
  <c r="D160" i="3"/>
  <c r="A166" i="3"/>
  <c r="D176" i="3" s="1"/>
  <c r="B166" i="3"/>
  <c r="C166" i="3"/>
  <c r="D166" i="3"/>
  <c r="E166" i="3"/>
  <c r="A167" i="3"/>
  <c r="B167" i="3"/>
  <c r="C167" i="3"/>
  <c r="D167" i="3"/>
  <c r="E167" i="3"/>
  <c r="A168" i="3"/>
  <c r="B168" i="3"/>
  <c r="C168" i="3"/>
  <c r="D168" i="3"/>
  <c r="E168" i="3"/>
  <c r="A169" i="3"/>
  <c r="B169" i="3"/>
  <c r="C169" i="3"/>
  <c r="D169" i="3"/>
  <c r="E169" i="3"/>
  <c r="A170" i="3"/>
  <c r="B170" i="3"/>
  <c r="C170" i="3"/>
  <c r="D170" i="3"/>
  <c r="E170" i="3"/>
  <c r="A171" i="3"/>
  <c r="B171" i="3"/>
  <c r="C171" i="3"/>
  <c r="D171" i="3"/>
  <c r="E171" i="3"/>
  <c r="A172" i="3"/>
  <c r="B172" i="3"/>
  <c r="C172" i="3"/>
  <c r="E172" i="3"/>
  <c r="A173" i="3"/>
  <c r="B173" i="3"/>
  <c r="C173" i="3"/>
  <c r="E173" i="3"/>
  <c r="A174" i="3"/>
  <c r="B174" i="3"/>
  <c r="C174" i="3"/>
  <c r="E174" i="3"/>
  <c r="A175" i="3"/>
  <c r="B175" i="3"/>
  <c r="C175" i="3"/>
  <c r="E175" i="3"/>
  <c r="D178" i="3"/>
  <c r="D180" i="3" s="1"/>
  <c r="D179" i="3"/>
  <c r="B186" i="3"/>
  <c r="D189" i="3"/>
  <c r="E189" i="3"/>
  <c r="D190" i="3"/>
  <c r="E190" i="3"/>
  <c r="D191" i="3"/>
  <c r="E191" i="3"/>
  <c r="D192" i="3"/>
  <c r="D206" i="3" s="1"/>
  <c r="D228" i="3" s="1"/>
  <c r="E192" i="3"/>
  <c r="D193" i="3"/>
  <c r="E193" i="3"/>
  <c r="D194" i="3"/>
  <c r="E194" i="3"/>
  <c r="D195" i="3"/>
  <c r="E195" i="3"/>
  <c r="D196" i="3"/>
  <c r="E196" i="3"/>
  <c r="D197" i="3"/>
  <c r="E197" i="3"/>
  <c r="D198" i="3"/>
  <c r="E198" i="3"/>
  <c r="D199" i="3"/>
  <c r="E199" i="3"/>
  <c r="D200" i="3"/>
  <c r="E200" i="3"/>
  <c r="D201" i="3"/>
  <c r="E201" i="3"/>
  <c r="D202" i="3"/>
  <c r="E202" i="3"/>
  <c r="D203" i="3"/>
  <c r="E203" i="3"/>
  <c r="D204" i="3"/>
  <c r="E204" i="3"/>
  <c r="D205" i="3"/>
  <c r="E205" i="3"/>
  <c r="A212" i="3"/>
  <c r="D222" i="3" s="1"/>
  <c r="B212" i="3"/>
  <c r="C212" i="3"/>
  <c r="D212" i="3"/>
  <c r="E212" i="3"/>
  <c r="A213" i="3"/>
  <c r="B213" i="3"/>
  <c r="C213" i="3"/>
  <c r="D213" i="3"/>
  <c r="E213" i="3"/>
  <c r="A214" i="3"/>
  <c r="B214" i="3"/>
  <c r="C214" i="3"/>
  <c r="D214" i="3"/>
  <c r="E214" i="3"/>
  <c r="A215" i="3"/>
  <c r="B215" i="3"/>
  <c r="C215" i="3"/>
  <c r="D215" i="3"/>
  <c r="E215" i="3"/>
  <c r="A216" i="3"/>
  <c r="B216" i="3"/>
  <c r="C216" i="3"/>
  <c r="D216" i="3"/>
  <c r="E216" i="3"/>
  <c r="A217" i="3"/>
  <c r="B217" i="3"/>
  <c r="C217" i="3"/>
  <c r="D217" i="3"/>
  <c r="E217" i="3"/>
  <c r="A218" i="3"/>
  <c r="B218" i="3"/>
  <c r="C218" i="3"/>
  <c r="E218" i="3"/>
  <c r="A219" i="3"/>
  <c r="B219" i="3"/>
  <c r="C219" i="3"/>
  <c r="E219" i="3"/>
  <c r="A220" i="3"/>
  <c r="B220" i="3"/>
  <c r="C220" i="3"/>
  <c r="E220" i="3"/>
  <c r="A221" i="3"/>
  <c r="B221" i="3"/>
  <c r="C221" i="3"/>
  <c r="E221" i="3"/>
  <c r="D224" i="3"/>
  <c r="D226" i="3" s="1"/>
  <c r="D225" i="3"/>
  <c r="B232" i="3"/>
  <c r="D235" i="3"/>
  <c r="D252" i="3" s="1"/>
  <c r="E235" i="3"/>
  <c r="D236" i="3"/>
  <c r="E236" i="3"/>
  <c r="D237" i="3"/>
  <c r="E237" i="3"/>
  <c r="D238" i="3"/>
  <c r="E238" i="3"/>
  <c r="D239" i="3"/>
  <c r="E239" i="3"/>
  <c r="D240" i="3"/>
  <c r="E240" i="3"/>
  <c r="D241" i="3"/>
  <c r="E241" i="3"/>
  <c r="D242" i="3"/>
  <c r="E242" i="3"/>
  <c r="D243" i="3"/>
  <c r="E243" i="3"/>
  <c r="D244" i="3"/>
  <c r="E244" i="3"/>
  <c r="D245" i="3"/>
  <c r="E245" i="3"/>
  <c r="D246" i="3"/>
  <c r="E246" i="3"/>
  <c r="D247" i="3"/>
  <c r="E247" i="3"/>
  <c r="D248" i="3"/>
  <c r="E248" i="3"/>
  <c r="D249" i="3"/>
  <c r="E249" i="3"/>
  <c r="D250" i="3"/>
  <c r="E250" i="3"/>
  <c r="D251" i="3"/>
  <c r="E251" i="3"/>
  <c r="A258" i="3"/>
  <c r="D268" i="3" s="1"/>
  <c r="B258" i="3"/>
  <c r="C258" i="3"/>
  <c r="D258" i="3"/>
  <c r="E258" i="3"/>
  <c r="A259" i="3"/>
  <c r="B259" i="3"/>
  <c r="C259" i="3"/>
  <c r="D259" i="3"/>
  <c r="E259" i="3"/>
  <c r="A260" i="3"/>
  <c r="B260" i="3"/>
  <c r="C260" i="3"/>
  <c r="D260" i="3"/>
  <c r="E260" i="3"/>
  <c r="A261" i="3"/>
  <c r="B261" i="3"/>
  <c r="C261" i="3"/>
  <c r="D261" i="3"/>
  <c r="E261" i="3"/>
  <c r="A262" i="3"/>
  <c r="B262" i="3"/>
  <c r="C262" i="3"/>
  <c r="D262" i="3"/>
  <c r="E262" i="3"/>
  <c r="A263" i="3"/>
  <c r="B263" i="3"/>
  <c r="C263" i="3"/>
  <c r="D263" i="3"/>
  <c r="E263" i="3"/>
  <c r="A264" i="3"/>
  <c r="B264" i="3"/>
  <c r="C264" i="3"/>
  <c r="E264" i="3"/>
  <c r="A265" i="3"/>
  <c r="B265" i="3"/>
  <c r="C265" i="3"/>
  <c r="E265" i="3"/>
  <c r="A266" i="3"/>
  <c r="B266" i="3"/>
  <c r="C266" i="3"/>
  <c r="E266" i="3"/>
  <c r="A267" i="3"/>
  <c r="B267" i="3"/>
  <c r="C267" i="3"/>
  <c r="E267" i="3"/>
  <c r="D270" i="3"/>
  <c r="D271" i="3"/>
  <c r="D272" i="3" s="1"/>
  <c r="B278" i="3"/>
  <c r="D281" i="3"/>
  <c r="E281" i="3"/>
  <c r="D282" i="3"/>
  <c r="E282" i="3"/>
  <c r="D283" i="3"/>
  <c r="E283" i="3"/>
  <c r="D284" i="3"/>
  <c r="E284" i="3"/>
  <c r="D285" i="3"/>
  <c r="E285" i="3"/>
  <c r="D286" i="3"/>
  <c r="E286" i="3"/>
  <c r="D287" i="3"/>
  <c r="E287" i="3"/>
  <c r="D288" i="3"/>
  <c r="E288" i="3"/>
  <c r="D289" i="3"/>
  <c r="E289" i="3"/>
  <c r="D290" i="3"/>
  <c r="E290" i="3"/>
  <c r="D291" i="3"/>
  <c r="E291" i="3"/>
  <c r="D292" i="3"/>
  <c r="E292" i="3"/>
  <c r="D293" i="3"/>
  <c r="E293" i="3"/>
  <c r="D294" i="3"/>
  <c r="E294" i="3"/>
  <c r="D295" i="3"/>
  <c r="E295" i="3"/>
  <c r="D296" i="3"/>
  <c r="E296" i="3"/>
  <c r="D297" i="3"/>
  <c r="E297" i="3"/>
  <c r="D298" i="3"/>
  <c r="A304" i="3"/>
  <c r="D314" i="3" s="1"/>
  <c r="B304" i="3"/>
  <c r="C304" i="3"/>
  <c r="D304" i="3"/>
  <c r="E304" i="3"/>
  <c r="A305" i="3"/>
  <c r="B305" i="3"/>
  <c r="C305" i="3"/>
  <c r="D305" i="3"/>
  <c r="E305" i="3"/>
  <c r="A306" i="3"/>
  <c r="B306" i="3"/>
  <c r="C306" i="3"/>
  <c r="D306" i="3"/>
  <c r="E306" i="3"/>
  <c r="A307" i="3"/>
  <c r="B307" i="3"/>
  <c r="C307" i="3"/>
  <c r="D307" i="3"/>
  <c r="E307" i="3"/>
  <c r="A308" i="3"/>
  <c r="B308" i="3"/>
  <c r="C308" i="3"/>
  <c r="D308" i="3"/>
  <c r="E308" i="3"/>
  <c r="A309" i="3"/>
  <c r="B309" i="3"/>
  <c r="C309" i="3"/>
  <c r="D309" i="3"/>
  <c r="E309" i="3"/>
  <c r="A310" i="3"/>
  <c r="B310" i="3"/>
  <c r="C310" i="3"/>
  <c r="E310" i="3"/>
  <c r="A311" i="3"/>
  <c r="B311" i="3"/>
  <c r="C311" i="3"/>
  <c r="E311" i="3"/>
  <c r="A312" i="3"/>
  <c r="B312" i="3"/>
  <c r="C312" i="3"/>
  <c r="E312" i="3"/>
  <c r="A313" i="3"/>
  <c r="B313" i="3"/>
  <c r="C313" i="3"/>
  <c r="E313" i="3"/>
  <c r="D316" i="3"/>
  <c r="D318" i="3" s="1"/>
  <c r="D317" i="3"/>
  <c r="B324" i="3"/>
  <c r="D327" i="3"/>
  <c r="D344" i="3" s="1"/>
  <c r="E327" i="3"/>
  <c r="D328" i="3"/>
  <c r="E328" i="3"/>
  <c r="D329" i="3"/>
  <c r="E329" i="3"/>
  <c r="D330" i="3"/>
  <c r="E330" i="3"/>
  <c r="D331" i="3"/>
  <c r="E331" i="3"/>
  <c r="D332" i="3"/>
  <c r="E332" i="3"/>
  <c r="D333" i="3"/>
  <c r="E333" i="3"/>
  <c r="D334" i="3"/>
  <c r="E334" i="3"/>
  <c r="D335" i="3"/>
  <c r="E335" i="3"/>
  <c r="D336" i="3"/>
  <c r="E336" i="3"/>
  <c r="D337" i="3"/>
  <c r="E337" i="3"/>
  <c r="D338" i="3"/>
  <c r="E338" i="3"/>
  <c r="D339" i="3"/>
  <c r="E339" i="3"/>
  <c r="D340" i="3"/>
  <c r="E340" i="3"/>
  <c r="D341" i="3"/>
  <c r="E341" i="3"/>
  <c r="D342" i="3"/>
  <c r="E342" i="3"/>
  <c r="D343" i="3"/>
  <c r="E343" i="3"/>
  <c r="A350" i="3"/>
  <c r="D360" i="3" s="1"/>
  <c r="B350" i="3"/>
  <c r="C350" i="3"/>
  <c r="D350" i="3"/>
  <c r="E350" i="3"/>
  <c r="A351" i="3"/>
  <c r="B351" i="3"/>
  <c r="C351" i="3"/>
  <c r="D351" i="3"/>
  <c r="E351" i="3"/>
  <c r="A352" i="3"/>
  <c r="B352" i="3"/>
  <c r="C352" i="3"/>
  <c r="D352" i="3"/>
  <c r="E352" i="3"/>
  <c r="A353" i="3"/>
  <c r="B353" i="3"/>
  <c r="C353" i="3"/>
  <c r="D353" i="3"/>
  <c r="E353" i="3"/>
  <c r="A354" i="3"/>
  <c r="B354" i="3"/>
  <c r="C354" i="3"/>
  <c r="D354" i="3"/>
  <c r="E354" i="3"/>
  <c r="A355" i="3"/>
  <c r="B355" i="3"/>
  <c r="C355" i="3"/>
  <c r="D355" i="3"/>
  <c r="E355" i="3"/>
  <c r="A356" i="3"/>
  <c r="B356" i="3"/>
  <c r="C356" i="3"/>
  <c r="E356" i="3"/>
  <c r="A357" i="3"/>
  <c r="B357" i="3"/>
  <c r="C357" i="3"/>
  <c r="E357" i="3"/>
  <c r="A358" i="3"/>
  <c r="B358" i="3"/>
  <c r="C358" i="3"/>
  <c r="E358" i="3"/>
  <c r="A359" i="3"/>
  <c r="B359" i="3"/>
  <c r="C359" i="3"/>
  <c r="E359" i="3"/>
  <c r="D362" i="3"/>
  <c r="D363" i="3"/>
  <c r="D364" i="3" s="1"/>
  <c r="C370" i="3"/>
  <c r="D373" i="3"/>
  <c r="D390" i="3" s="1"/>
  <c r="D412" i="3" s="1"/>
  <c r="E373" i="3"/>
  <c r="D374" i="3"/>
  <c r="E374" i="3"/>
  <c r="D375" i="3"/>
  <c r="E375" i="3"/>
  <c r="D376" i="3"/>
  <c r="E376" i="3"/>
  <c r="D377" i="3"/>
  <c r="E377" i="3"/>
  <c r="D378" i="3"/>
  <c r="E378" i="3"/>
  <c r="D379" i="3"/>
  <c r="E379" i="3"/>
  <c r="D380" i="3"/>
  <c r="E380" i="3"/>
  <c r="D381" i="3"/>
  <c r="E381" i="3"/>
  <c r="D382" i="3"/>
  <c r="E382" i="3"/>
  <c r="D383" i="3"/>
  <c r="E383" i="3"/>
  <c r="D384" i="3"/>
  <c r="E384" i="3"/>
  <c r="D385" i="3"/>
  <c r="E385" i="3"/>
  <c r="D386" i="3"/>
  <c r="E386" i="3"/>
  <c r="D387" i="3"/>
  <c r="E387" i="3"/>
  <c r="D388" i="3"/>
  <c r="E388" i="3"/>
  <c r="D389" i="3"/>
  <c r="E389" i="3"/>
  <c r="A396" i="3"/>
  <c r="D406" i="3" s="1"/>
  <c r="B396" i="3"/>
  <c r="C396" i="3"/>
  <c r="D396" i="3"/>
  <c r="E396" i="3"/>
  <c r="A397" i="3"/>
  <c r="B397" i="3"/>
  <c r="C397" i="3"/>
  <c r="D397" i="3"/>
  <c r="E397" i="3"/>
  <c r="A398" i="3"/>
  <c r="B398" i="3"/>
  <c r="C398" i="3"/>
  <c r="D398" i="3"/>
  <c r="E398" i="3"/>
  <c r="A399" i="3"/>
  <c r="B399" i="3"/>
  <c r="C399" i="3"/>
  <c r="D399" i="3"/>
  <c r="E399" i="3"/>
  <c r="A400" i="3"/>
  <c r="B400" i="3"/>
  <c r="C400" i="3"/>
  <c r="D400" i="3"/>
  <c r="E400" i="3"/>
  <c r="A401" i="3"/>
  <c r="B401" i="3"/>
  <c r="C401" i="3"/>
  <c r="D401" i="3"/>
  <c r="E401" i="3"/>
  <c r="A402" i="3"/>
  <c r="B402" i="3"/>
  <c r="C402" i="3"/>
  <c r="E402" i="3"/>
  <c r="A403" i="3"/>
  <c r="B403" i="3"/>
  <c r="C403" i="3"/>
  <c r="E403" i="3"/>
  <c r="A404" i="3"/>
  <c r="B404" i="3"/>
  <c r="C404" i="3"/>
  <c r="E404" i="3"/>
  <c r="A405" i="3"/>
  <c r="B405" i="3"/>
  <c r="C405" i="3"/>
  <c r="E405" i="3"/>
  <c r="D408" i="3"/>
  <c r="D409" i="3"/>
  <c r="D410" i="3" s="1"/>
  <c r="B416" i="3"/>
  <c r="D419" i="3"/>
  <c r="E419" i="3"/>
  <c r="D420" i="3"/>
  <c r="E420" i="3"/>
  <c r="D421" i="3"/>
  <c r="E421" i="3"/>
  <c r="D422" i="3"/>
  <c r="E422" i="3"/>
  <c r="D423" i="3"/>
  <c r="E423" i="3"/>
  <c r="D424" i="3"/>
  <c r="E424" i="3"/>
  <c r="D425" i="3"/>
  <c r="E425" i="3"/>
  <c r="D426" i="3"/>
  <c r="E426" i="3"/>
  <c r="D427" i="3"/>
  <c r="E427" i="3"/>
  <c r="D428" i="3"/>
  <c r="E428" i="3"/>
  <c r="D429" i="3"/>
  <c r="E429" i="3"/>
  <c r="D430" i="3"/>
  <c r="E430" i="3"/>
  <c r="D431" i="3"/>
  <c r="E431" i="3"/>
  <c r="D432" i="3"/>
  <c r="E432" i="3"/>
  <c r="D433" i="3"/>
  <c r="E433" i="3"/>
  <c r="D434" i="3"/>
  <c r="E434" i="3"/>
  <c r="D435" i="3"/>
  <c r="E435" i="3"/>
  <c r="D436" i="3"/>
  <c r="D458" i="3" s="1"/>
  <c r="A442" i="3"/>
  <c r="D452" i="3" s="1"/>
  <c r="B442" i="3"/>
  <c r="C442" i="3"/>
  <c r="D442" i="3"/>
  <c r="E442" i="3"/>
  <c r="A443" i="3"/>
  <c r="B443" i="3"/>
  <c r="C443" i="3"/>
  <c r="D443" i="3"/>
  <c r="E443" i="3"/>
  <c r="A444" i="3"/>
  <c r="B444" i="3"/>
  <c r="C444" i="3"/>
  <c r="D444" i="3"/>
  <c r="E444" i="3"/>
  <c r="A445" i="3"/>
  <c r="B445" i="3"/>
  <c r="C445" i="3"/>
  <c r="D445" i="3"/>
  <c r="E445" i="3"/>
  <c r="A446" i="3"/>
  <c r="B446" i="3"/>
  <c r="C446" i="3"/>
  <c r="D446" i="3"/>
  <c r="E446" i="3"/>
  <c r="A447" i="3"/>
  <c r="B447" i="3"/>
  <c r="C447" i="3"/>
  <c r="D447" i="3"/>
  <c r="E447" i="3"/>
  <c r="A448" i="3"/>
  <c r="B448" i="3"/>
  <c r="C448" i="3"/>
  <c r="E448" i="3"/>
  <c r="A449" i="3"/>
  <c r="B449" i="3"/>
  <c r="C449" i="3"/>
  <c r="E449" i="3"/>
  <c r="A450" i="3"/>
  <c r="B450" i="3"/>
  <c r="C450" i="3"/>
  <c r="E450" i="3"/>
  <c r="A451" i="3"/>
  <c r="B451" i="3"/>
  <c r="C451" i="3"/>
  <c r="E451" i="3"/>
  <c r="D454" i="3"/>
  <c r="D455" i="3"/>
  <c r="D456" i="3" s="1"/>
  <c r="C462" i="3"/>
  <c r="D465" i="3"/>
  <c r="D482" i="3" s="1"/>
  <c r="D504" i="3" s="1"/>
  <c r="E465" i="3"/>
  <c r="D466" i="3"/>
  <c r="E466" i="3"/>
  <c r="D467" i="3"/>
  <c r="E467" i="3"/>
  <c r="D468" i="3"/>
  <c r="E468" i="3"/>
  <c r="D469" i="3"/>
  <c r="E469" i="3"/>
  <c r="D470" i="3"/>
  <c r="E470" i="3"/>
  <c r="D471" i="3"/>
  <c r="E471" i="3"/>
  <c r="D472" i="3"/>
  <c r="E472" i="3"/>
  <c r="D473" i="3"/>
  <c r="E473" i="3"/>
  <c r="D474" i="3"/>
  <c r="E474" i="3"/>
  <c r="D475" i="3"/>
  <c r="E475" i="3"/>
  <c r="D476" i="3"/>
  <c r="E476" i="3"/>
  <c r="D477" i="3"/>
  <c r="E477" i="3"/>
  <c r="D478" i="3"/>
  <c r="E478" i="3"/>
  <c r="D479" i="3"/>
  <c r="E479" i="3"/>
  <c r="D480" i="3"/>
  <c r="E480" i="3"/>
  <c r="D481" i="3"/>
  <c r="E481" i="3"/>
  <c r="A488" i="3"/>
  <c r="D498" i="3" s="1"/>
  <c r="B488" i="3"/>
  <c r="C488" i="3"/>
  <c r="D488" i="3"/>
  <c r="E488" i="3"/>
  <c r="A489" i="3"/>
  <c r="B489" i="3"/>
  <c r="C489" i="3"/>
  <c r="D489" i="3"/>
  <c r="E489" i="3"/>
  <c r="A490" i="3"/>
  <c r="B490" i="3"/>
  <c r="C490" i="3"/>
  <c r="D490" i="3"/>
  <c r="E490" i="3"/>
  <c r="A491" i="3"/>
  <c r="B491" i="3"/>
  <c r="C491" i="3"/>
  <c r="D491" i="3"/>
  <c r="E491" i="3"/>
  <c r="A492" i="3"/>
  <c r="B492" i="3"/>
  <c r="C492" i="3"/>
  <c r="D492" i="3"/>
  <c r="E492" i="3"/>
  <c r="A493" i="3"/>
  <c r="B493" i="3"/>
  <c r="C493" i="3"/>
  <c r="D493" i="3"/>
  <c r="E493" i="3"/>
  <c r="A494" i="3"/>
  <c r="B494" i="3"/>
  <c r="C494" i="3"/>
  <c r="E494" i="3"/>
  <c r="A495" i="3"/>
  <c r="B495" i="3"/>
  <c r="C495" i="3"/>
  <c r="E495" i="3"/>
  <c r="A496" i="3"/>
  <c r="B496" i="3"/>
  <c r="C496" i="3"/>
  <c r="E496" i="3"/>
  <c r="A497" i="3"/>
  <c r="B497" i="3"/>
  <c r="C497" i="3"/>
  <c r="E497" i="3"/>
  <c r="D500" i="3"/>
  <c r="D501" i="3"/>
  <c r="D502" i="3" s="1"/>
  <c r="C508" i="3"/>
  <c r="D511" i="3"/>
  <c r="D528" i="3" s="1"/>
  <c r="D550" i="3" s="1"/>
  <c r="E511" i="3"/>
  <c r="D512" i="3"/>
  <c r="E512" i="3"/>
  <c r="D513" i="3"/>
  <c r="E513" i="3"/>
  <c r="D514" i="3"/>
  <c r="E514" i="3"/>
  <c r="D515" i="3"/>
  <c r="E515" i="3"/>
  <c r="D516" i="3"/>
  <c r="E516" i="3"/>
  <c r="D517" i="3"/>
  <c r="E517" i="3"/>
  <c r="D518" i="3"/>
  <c r="E518" i="3"/>
  <c r="D519" i="3"/>
  <c r="E519" i="3"/>
  <c r="D520" i="3"/>
  <c r="E520" i="3"/>
  <c r="D521" i="3"/>
  <c r="E521" i="3"/>
  <c r="D522" i="3"/>
  <c r="E522" i="3"/>
  <c r="D523" i="3"/>
  <c r="E523" i="3"/>
  <c r="D524" i="3"/>
  <c r="E524" i="3"/>
  <c r="D525" i="3"/>
  <c r="E525" i="3"/>
  <c r="D526" i="3"/>
  <c r="E526" i="3"/>
  <c r="D527" i="3"/>
  <c r="E527" i="3"/>
  <c r="A534" i="3"/>
  <c r="D544" i="3" s="1"/>
  <c r="B534" i="3"/>
  <c r="C534" i="3"/>
  <c r="D534" i="3"/>
  <c r="E534" i="3"/>
  <c r="A535" i="3"/>
  <c r="B535" i="3"/>
  <c r="C535" i="3"/>
  <c r="D535" i="3"/>
  <c r="E535" i="3"/>
  <c r="A536" i="3"/>
  <c r="B536" i="3"/>
  <c r="C536" i="3"/>
  <c r="D536" i="3"/>
  <c r="E536" i="3"/>
  <c r="A537" i="3"/>
  <c r="B537" i="3"/>
  <c r="C537" i="3"/>
  <c r="D537" i="3"/>
  <c r="E537" i="3"/>
  <c r="A538" i="3"/>
  <c r="B538" i="3"/>
  <c r="C538" i="3"/>
  <c r="D538" i="3"/>
  <c r="E538" i="3"/>
  <c r="A539" i="3"/>
  <c r="B539" i="3"/>
  <c r="C539" i="3"/>
  <c r="D539" i="3"/>
  <c r="E539" i="3"/>
  <c r="A540" i="3"/>
  <c r="B540" i="3"/>
  <c r="C540" i="3"/>
  <c r="E540" i="3"/>
  <c r="A541" i="3"/>
  <c r="B541" i="3"/>
  <c r="C541" i="3"/>
  <c r="E541" i="3"/>
  <c r="A542" i="3"/>
  <c r="B542" i="3"/>
  <c r="C542" i="3"/>
  <c r="E542" i="3"/>
  <c r="A543" i="3"/>
  <c r="B543" i="3"/>
  <c r="C543" i="3"/>
  <c r="E543" i="3"/>
  <c r="D546" i="3"/>
  <c r="D547" i="3"/>
  <c r="D548" i="3" s="1"/>
  <c r="B31" i="5" l="1"/>
  <c r="D552" i="3"/>
  <c r="B753" i="4" s="1"/>
  <c r="D44" i="3"/>
  <c r="C9" i="5" s="1"/>
  <c r="I32" i="5" s="1"/>
  <c r="D274" i="3"/>
  <c r="B8" i="5"/>
  <c r="D366" i="3"/>
  <c r="D368" i="3" s="1"/>
  <c r="B481" i="4" s="1"/>
  <c r="D182" i="3"/>
  <c r="D92" i="3"/>
  <c r="B73" i="4" s="1"/>
  <c r="B74" i="4" s="1"/>
  <c r="B75" i="4" s="1"/>
  <c r="B76" i="4" s="1"/>
  <c r="B77" i="4" s="1"/>
  <c r="B78" i="4" s="1"/>
  <c r="B79" i="4" s="1"/>
  <c r="B80" i="4" s="1"/>
  <c r="B10" i="5"/>
  <c r="B12" i="5"/>
  <c r="D138" i="3"/>
  <c r="B141" i="4" s="1"/>
  <c r="B142" i="4" s="1"/>
  <c r="B143" i="4" s="1"/>
  <c r="B144" i="4" s="1"/>
  <c r="B145" i="4" s="1"/>
  <c r="B146" i="4" s="1"/>
  <c r="B147" i="4" s="1"/>
  <c r="D320" i="3"/>
  <c r="D322" i="3" s="1"/>
  <c r="B413" i="4" s="1"/>
  <c r="B18" i="5"/>
  <c r="D276" i="3"/>
  <c r="B345" i="4" s="1"/>
  <c r="D230" i="3"/>
  <c r="B277" i="4" s="1"/>
  <c r="B16" i="5"/>
  <c r="B23" i="5"/>
  <c r="B21" i="5"/>
  <c r="D184" i="3"/>
  <c r="B209" i="4" s="1"/>
  <c r="B14" i="5"/>
  <c r="D460" i="3"/>
  <c r="B617" i="4" s="1"/>
  <c r="B27" i="5"/>
  <c r="B25" i="5"/>
  <c r="D414" i="3"/>
  <c r="B549" i="4" s="1"/>
  <c r="D506" i="3"/>
  <c r="B685" i="4" s="1"/>
  <c r="B29" i="5"/>
  <c r="D46" i="3" l="1"/>
  <c r="B5" i="4" s="1"/>
  <c r="B6" i="4" s="1"/>
  <c r="B7" i="4" s="1"/>
  <c r="B8" i="4" s="1"/>
  <c r="B9" i="4" s="1"/>
  <c r="B10" i="4" s="1"/>
  <c r="B11" i="4" s="1"/>
  <c r="B12" i="4" s="1"/>
  <c r="B13" i="4" s="1"/>
  <c r="I31" i="5"/>
  <c r="D8" i="5"/>
  <c r="D9" i="5" s="1"/>
  <c r="E10" i="5" s="1"/>
  <c r="E11" i="5" s="1"/>
  <c r="F12" i="5" s="1"/>
  <c r="F13" i="5" s="1"/>
</calcChain>
</file>

<file path=xl/sharedStrings.xml><?xml version="1.0" encoding="utf-8"?>
<sst xmlns="http://schemas.openxmlformats.org/spreadsheetml/2006/main" count="520" uniqueCount="142">
  <si>
    <r>
      <t xml:space="preserve"> </t>
    </r>
    <r>
      <rPr>
        <b/>
        <sz val="11"/>
        <rFont val="Arial"/>
        <family val="2"/>
      </rPr>
      <t>Tabelle1:</t>
    </r>
    <r>
      <rPr>
        <sz val="11"/>
        <rFont val="Arial"/>
        <family val="2"/>
      </rPr>
      <t xml:space="preserve"> Ausgaben, die einmal im Jahr gezahlt werden müssen</t>
    </r>
  </si>
  <si>
    <r>
      <t>Tabelle 2:</t>
    </r>
    <r>
      <rPr>
        <sz val="11"/>
        <rFont val="Arial"/>
        <family val="2"/>
      </rPr>
      <t xml:space="preserve"> Ausgaben, die halbjährlich gezahlt werden müssen</t>
    </r>
  </si>
  <si>
    <r>
      <t>Tabelle 3:</t>
    </r>
    <r>
      <rPr>
        <sz val="11"/>
        <rFont val="Arial"/>
        <family val="2"/>
      </rPr>
      <t xml:space="preserve"> Ausgaben, die durchschnittlich 1/4jährlich gezahlt werden müssen</t>
    </r>
  </si>
  <si>
    <t>Ausgaben</t>
  </si>
  <si>
    <t>Posten</t>
  </si>
  <si>
    <t>Ausgaben jährlich</t>
  </si>
  <si>
    <t>Ausgabenberechnung im Jahr</t>
  </si>
  <si>
    <t>Raten</t>
  </si>
  <si>
    <t xml:space="preserve">                                  Zahlungsmonate</t>
  </si>
  <si>
    <t xml:space="preserve">                                     Zahlungsmonate</t>
  </si>
  <si>
    <r>
      <t>Tabelle 5:</t>
    </r>
    <r>
      <rPr>
        <sz val="11"/>
        <rFont val="Arial"/>
        <family val="2"/>
      </rPr>
      <t xml:space="preserve"> monatliche Ausgaben</t>
    </r>
  </si>
  <si>
    <t>monatlich feste Ausgaben</t>
  </si>
  <si>
    <t>monatlich feste Ausgaben:</t>
  </si>
  <si>
    <t xml:space="preserve">Rechnungsgrundlage ist die ermittelte jährliche Summe aus den Ausgaben, die nicht monatlich gezahlt </t>
  </si>
  <si>
    <t>werden müssen (Tabellen 1-4) und der Summe der jeden Monat kontinuierlich anfallenden Kosten (Tabelle 5)</t>
  </si>
  <si>
    <t>Zahlungen einmal pro Jahr</t>
  </si>
  <si>
    <t>Zahlungen halbjährlich</t>
  </si>
  <si>
    <t>Zahlungen 1/4jährlich</t>
  </si>
  <si>
    <t>Zahlungen aus Tabelle 4</t>
  </si>
  <si>
    <t xml:space="preserve">    -----------------</t>
  </si>
  <si>
    <t>monatlich variable Ausgaben aus Tabelle 1-4</t>
  </si>
  <si>
    <t>monatlich kontinuierliche Ausgaben aus Tabelle 5</t>
  </si>
  <si>
    <t>Januar</t>
  </si>
  <si>
    <r>
      <t>Tabelle 1:</t>
    </r>
    <r>
      <rPr>
        <sz val="11"/>
        <rFont val="Arial"/>
        <family val="2"/>
      </rPr>
      <t xml:space="preserve"> monatliche Einnahmen</t>
    </r>
  </si>
  <si>
    <t>monatliche Einnahmen</t>
  </si>
  <si>
    <t>Sondereinnahmen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</si>
  <si>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</si>
  <si>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</si>
  <si>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</si>
  <si>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</si>
  <si>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</si>
  <si>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</si>
  <si>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</si>
  <si>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</si>
  <si>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</si>
  <si>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Dezember</t>
  </si>
  <si>
    <t>November</t>
  </si>
  <si>
    <t xml:space="preserve">monatliche Ausgaben </t>
  </si>
  <si>
    <t>(Übertrag aus Ausgabenberechnung)</t>
  </si>
  <si>
    <t>Tabelle I:</t>
  </si>
  <si>
    <t>Tabelle II:</t>
  </si>
  <si>
    <r>
      <t xml:space="preserve">Ausgaben aus den Tabellen 1 - 4 der Ausgabenberechnung </t>
    </r>
    <r>
      <rPr>
        <sz val="10"/>
        <rFont val="Arial"/>
        <family val="2"/>
      </rPr>
      <t>(Übertrag)</t>
    </r>
  </si>
  <si>
    <t>1 x im Jahr</t>
  </si>
  <si>
    <t>halbjährlich</t>
  </si>
  <si>
    <t>1/4 jährlich</t>
  </si>
  <si>
    <t>unregelmäßig</t>
  </si>
  <si>
    <t>Gesamtsumme</t>
  </si>
  <si>
    <t>Monat</t>
  </si>
  <si>
    <r>
      <t>Tabelle 2:</t>
    </r>
    <r>
      <rPr>
        <sz val="11"/>
        <rFont val="Arial"/>
        <family val="2"/>
      </rPr>
      <t xml:space="preserve"> Sondereinnahmen im Jahr</t>
    </r>
  </si>
  <si>
    <t>Einnahmen im Jahr</t>
  </si>
  <si>
    <t xml:space="preserve">monatliche Einnahmen </t>
  </si>
  <si>
    <t>Summe der monatl. Einnahmen</t>
  </si>
  <si>
    <t>monatliche Gesamtausgaben</t>
  </si>
  <si>
    <t>+</t>
  </si>
  <si>
    <t>-</t>
  </si>
  <si>
    <t>verfügbares Haushaltsgeld</t>
  </si>
  <si>
    <t>Sondereinnahmen im Januar</t>
  </si>
  <si>
    <t>Haushaltsausgaben</t>
  </si>
  <si>
    <t>Monatsdarstellung</t>
  </si>
  <si>
    <t xml:space="preserve">Haushaltsausgaben </t>
  </si>
  <si>
    <t>Seite 1</t>
  </si>
  <si>
    <t>Seite 2</t>
  </si>
  <si>
    <t>Übertrag von Seite1</t>
  </si>
  <si>
    <t xml:space="preserve">Mai </t>
  </si>
  <si>
    <r>
      <t>Tabelle 4:</t>
    </r>
    <r>
      <rPr>
        <sz val="11"/>
        <rFont val="Arial"/>
        <family val="2"/>
      </rPr>
      <t xml:space="preserve"> Ausgaben, die nichtTabelle 1,2,3 und 5 zugeordnet werden können (unregelmäßig)</t>
    </r>
  </si>
  <si>
    <t>1.Hj</t>
  </si>
  <si>
    <t>2.Hj</t>
  </si>
  <si>
    <t>1. Halbjahr</t>
  </si>
  <si>
    <t>2. Halbjahr</t>
  </si>
  <si>
    <t>1.Halbjahr</t>
  </si>
  <si>
    <t>2.Halbjahr</t>
  </si>
  <si>
    <t xml:space="preserve">                     Zahlungsmonat</t>
  </si>
  <si>
    <t xml:space="preserve">                    Posten</t>
  </si>
  <si>
    <t>Ausgaben jährlich:</t>
  </si>
  <si>
    <t xml:space="preserve">                     Ausgaben</t>
  </si>
  <si>
    <t xml:space="preserve">                    Ausgaben</t>
  </si>
  <si>
    <t>Kontoübersicht</t>
  </si>
  <si>
    <t>Einnahmen</t>
  </si>
  <si>
    <t xml:space="preserve">Ausgaben </t>
  </si>
  <si>
    <t xml:space="preserve">          aktuelle Kontostand</t>
  </si>
  <si>
    <t>Kontostand am 01.Januar</t>
  </si>
  <si>
    <t>Kontostand am 31.Dezember</t>
  </si>
  <si>
    <t>Sondereinnahmen im Februar</t>
  </si>
  <si>
    <t>Sondereinnahmen im März</t>
  </si>
  <si>
    <t>Sondereinnahmen im April</t>
  </si>
  <si>
    <t>Sondereinnahmen im Mai</t>
  </si>
  <si>
    <t>Sondereinnahmen im Juni</t>
  </si>
  <si>
    <t>Sondereinnahmen im Juli</t>
  </si>
  <si>
    <t>Sondereinnahmen im August</t>
  </si>
  <si>
    <t>Sondereinnahmen im September</t>
  </si>
  <si>
    <t>Sondereinnahmen im Oktober</t>
  </si>
  <si>
    <t>Sondereinnahmen im November</t>
  </si>
  <si>
    <t>Sondereinnahmen im Dezember</t>
  </si>
  <si>
    <t xml:space="preserve">      Gesamteinnahmen im Jahr:</t>
  </si>
  <si>
    <t xml:space="preserve">      Gesamtausgaben im Jahr:</t>
  </si>
  <si>
    <t>Gehalt1</t>
  </si>
  <si>
    <t>Gehalt2</t>
  </si>
  <si>
    <t>Seminar Berlin</t>
  </si>
  <si>
    <t>Seminar München</t>
  </si>
  <si>
    <t>Seminar Hannover</t>
  </si>
  <si>
    <t>Autosteuern</t>
  </si>
  <si>
    <t>Rechtschutz</t>
  </si>
  <si>
    <t>Roller-VS</t>
  </si>
  <si>
    <t>Privathaftpflicht</t>
  </si>
  <si>
    <t>Hausratversicherung</t>
  </si>
  <si>
    <t>Auslands-KV</t>
  </si>
  <si>
    <t>Zeitschrift</t>
  </si>
  <si>
    <t>Pacht Laube</t>
  </si>
  <si>
    <t>Tageszeitung</t>
  </si>
  <si>
    <t>Haftpflicht-Auto</t>
  </si>
  <si>
    <t>Feuer-VS Laube</t>
  </si>
  <si>
    <t>Fitness-Studio</t>
  </si>
  <si>
    <t>Rundfunkgebühren</t>
  </si>
  <si>
    <t>Strom</t>
  </si>
  <si>
    <t>Kurs</t>
  </si>
  <si>
    <t>Miete</t>
  </si>
  <si>
    <t>Unfall-VS</t>
  </si>
  <si>
    <t>Kabelmiete</t>
  </si>
  <si>
    <t>GASAG</t>
  </si>
  <si>
    <t>Zahn-VS Partner1</t>
  </si>
  <si>
    <t>Zahn-VS Partner2</t>
  </si>
  <si>
    <t>S-Bahn</t>
  </si>
  <si>
    <t>Benzin</t>
  </si>
  <si>
    <t>Telefon</t>
  </si>
  <si>
    <t>Handy Partner1</t>
  </si>
  <si>
    <t>Handy Partner2</t>
  </si>
  <si>
    <t>Schuhe</t>
  </si>
  <si>
    <t>Friseur</t>
  </si>
  <si>
    <t>EC-Karte</t>
  </si>
  <si>
    <t>Theaterkarten</t>
  </si>
  <si>
    <t>Einkauf Essen</t>
  </si>
  <si>
    <t>Baumarkt</t>
  </si>
  <si>
    <t>Wochenendausflug</t>
  </si>
  <si>
    <t>Urlaub Ostern</t>
  </si>
  <si>
    <t>Geschenk Oma</t>
  </si>
  <si>
    <t>Kleidung</t>
  </si>
  <si>
    <t>Drogerie</t>
  </si>
  <si>
    <t>Kosmetik</t>
  </si>
  <si>
    <t>Turnschuhe</t>
  </si>
  <si>
    <t>Konzertkarten</t>
  </si>
  <si>
    <t>Kino</t>
  </si>
  <si>
    <t xml:space="preserve">             (u. 2.Quartal)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</si>
</sst>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2" formatCode="#,##0.00\ [$€-1]"/>
    <numFmt numFmtId="173" formatCode="0.0000"/>
    <numFmt numFmtId="177" formatCode="#,##0.00\ [$€-1];[Red]\-#,##0.00\ [$€-1]"/>
  </numFmts>
  <fonts count="13" x14ac:knownFonts="1">
    <font>
      <sz val="10"/>
      <name val="Arial"/>
    </font>
    <font>
      <b/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0"/>
      <color indexed="13"/>
      <name val="Arial"/>
      <family val="2"/>
    </font>
    <font>
      <b/>
      <sz val="12"/>
      <color indexed="13"/>
      <name val="Arial"/>
      <family val="2"/>
    </font>
    <font>
      <sz val="8"/>
      <color indexed="4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gray0625"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 applyFill="1" applyBorder="1"/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172" fontId="6" fillId="4" borderId="1" xfId="0" applyNumberFormat="1" applyFont="1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172" fontId="0" fillId="4" borderId="1" xfId="0" applyNumberFormat="1" applyFill="1" applyBorder="1" applyAlignment="1" applyProtection="1">
      <alignment horizontal="center" vertical="center"/>
      <protection hidden="1"/>
    </xf>
    <xf numFmtId="0" fontId="0" fillId="0" borderId="0" xfId="0" applyProtection="1">
      <protection locked="0" hidden="1"/>
    </xf>
    <xf numFmtId="1" fontId="1" fillId="5" borderId="1" xfId="0" applyNumberFormat="1" applyFont="1" applyFill="1" applyBorder="1" applyAlignment="1" applyProtection="1">
      <alignment horizontal="center"/>
      <protection locked="0" hidden="1"/>
    </xf>
    <xf numFmtId="0" fontId="2" fillId="0" borderId="0" xfId="0" applyFont="1" applyProtection="1">
      <protection locked="0" hidden="1"/>
    </xf>
    <xf numFmtId="172" fontId="0" fillId="5" borderId="1" xfId="0" applyNumberFormat="1" applyFill="1" applyBorder="1" applyAlignment="1" applyProtection="1">
      <alignment horizontal="center" vertical="center"/>
      <protection locked="0" hidden="1"/>
    </xf>
    <xf numFmtId="0" fontId="0" fillId="0" borderId="1" xfId="0" applyBorder="1" applyAlignment="1" applyProtection="1">
      <alignment horizontal="left" vertical="center"/>
      <protection locked="0"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0" borderId="2" xfId="0" applyNumberFormat="1" applyBorder="1" applyAlignment="1" applyProtection="1">
      <alignment horizontal="center" vertical="center"/>
      <protection locked="0" hidden="1"/>
    </xf>
    <xf numFmtId="0" fontId="0" fillId="0" borderId="1" xfId="0" applyFill="1" applyBorder="1" applyAlignment="1" applyProtection="1">
      <alignment vertical="center"/>
      <protection locked="0" hidden="1"/>
    </xf>
    <xf numFmtId="0" fontId="0" fillId="0" borderId="1" xfId="0" applyNumberFormat="1" applyBorder="1" applyAlignment="1" applyProtection="1">
      <alignment horizontal="center" vertical="center"/>
      <protection locked="0" hidden="1"/>
    </xf>
    <xf numFmtId="0" fontId="0" fillId="0" borderId="1" xfId="0" applyNumberFormat="1" applyFill="1" applyBorder="1" applyAlignment="1" applyProtection="1">
      <alignment horizontal="center" vertical="center"/>
      <protection locked="0" hidden="1"/>
    </xf>
    <xf numFmtId="0" fontId="0" fillId="0" borderId="1" xfId="0" applyBorder="1" applyAlignment="1" applyProtection="1">
      <alignment vertical="center"/>
      <protection locked="0" hidden="1"/>
    </xf>
    <xf numFmtId="0" fontId="0" fillId="0" borderId="1" xfId="0" applyNumberFormat="1" applyBorder="1" applyAlignment="1" applyProtection="1">
      <alignment vertical="center"/>
      <protection locked="0" hidden="1"/>
    </xf>
    <xf numFmtId="0" fontId="0" fillId="3" borderId="2" xfId="0" applyFill="1" applyBorder="1" applyProtection="1">
      <protection hidden="1"/>
    </xf>
    <xf numFmtId="0" fontId="0" fillId="3" borderId="1" xfId="0" applyFill="1" applyBorder="1" applyProtection="1">
      <protection hidden="1"/>
    </xf>
    <xf numFmtId="172" fontId="0" fillId="3" borderId="1" xfId="0" applyNumberFormat="1" applyFill="1" applyBorder="1" applyAlignment="1" applyProtection="1">
      <alignment horizontal="center" vertical="center"/>
      <protection hidden="1"/>
    </xf>
    <xf numFmtId="172" fontId="0" fillId="0" borderId="1" xfId="0" applyNumberFormat="1" applyBorder="1" applyAlignment="1" applyProtection="1">
      <alignment horizontal="center" vertical="center"/>
      <protection hidden="1"/>
    </xf>
    <xf numFmtId="172" fontId="0" fillId="3" borderId="3" xfId="0" applyNumberFormat="1" applyFill="1" applyBorder="1" applyAlignment="1" applyProtection="1">
      <alignment horizontal="center" vertical="center"/>
      <protection hidden="1"/>
    </xf>
    <xf numFmtId="0" fontId="0" fillId="3" borderId="4" xfId="0" applyNumberFormat="1" applyFill="1" applyBorder="1" applyAlignment="1" applyProtection="1">
      <alignment horizontal="center" vertical="center"/>
      <protection hidden="1"/>
    </xf>
    <xf numFmtId="0" fontId="0" fillId="3" borderId="5" xfId="0" applyNumberFormat="1" applyFill="1" applyBorder="1" applyAlignment="1" applyProtection="1">
      <alignment horizontal="center" vertical="center"/>
      <protection hidden="1"/>
    </xf>
    <xf numFmtId="0" fontId="0" fillId="3" borderId="3" xfId="0" applyFill="1" applyBorder="1" applyProtection="1">
      <protection hidden="1"/>
    </xf>
    <xf numFmtId="0" fontId="0" fillId="3" borderId="4" xfId="0" applyFill="1" applyBorder="1" applyProtection="1">
      <protection hidden="1"/>
    </xf>
    <xf numFmtId="0" fontId="0" fillId="3" borderId="5" xfId="0" applyFill="1" applyBorder="1" applyProtection="1">
      <protection hidden="1"/>
    </xf>
    <xf numFmtId="172" fontId="0" fillId="5" borderId="1" xfId="0" applyNumberFormat="1" applyFill="1" applyBorder="1" applyAlignment="1" applyProtection="1">
      <alignment horizontal="center" vertical="center"/>
      <protection hidden="1"/>
    </xf>
    <xf numFmtId="172" fontId="0" fillId="0" borderId="0" xfId="0" applyNumberForma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5" fillId="0" borderId="0" xfId="0" applyFont="1" applyProtection="1">
      <protection hidden="1"/>
    </xf>
    <xf numFmtId="173" fontId="0" fillId="0" borderId="0" xfId="0" applyNumberFormat="1" applyBorder="1" applyProtection="1">
      <protection hidden="1"/>
    </xf>
    <xf numFmtId="0" fontId="0" fillId="0" borderId="0" xfId="0" applyBorder="1" applyProtection="1">
      <protection hidden="1"/>
    </xf>
    <xf numFmtId="1" fontId="1" fillId="0" borderId="0" xfId="0" applyNumberFormat="1" applyFont="1" applyAlignment="1" applyProtection="1">
      <alignment horizontal="left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6" borderId="3" xfId="0" applyFill="1" applyBorder="1" applyAlignment="1" applyProtection="1">
      <alignment horizontal="center" vertical="center"/>
      <protection hidden="1"/>
    </xf>
    <xf numFmtId="0" fontId="0" fillId="6" borderId="4" xfId="0" applyFill="1" applyBorder="1" applyAlignment="1" applyProtection="1">
      <alignment horizontal="center" vertical="center"/>
      <protection hidden="1"/>
    </xf>
    <xf numFmtId="0" fontId="0" fillId="6" borderId="5" xfId="0" applyFill="1" applyBorder="1" applyAlignment="1" applyProtection="1">
      <alignment horizontal="center" vertical="center"/>
      <protection hidden="1"/>
    </xf>
    <xf numFmtId="0" fontId="4" fillId="6" borderId="1" xfId="0" applyFont="1" applyFill="1" applyBorder="1" applyAlignment="1" applyProtection="1">
      <alignment horizontal="center" vertical="center" wrapText="1"/>
      <protection hidden="1"/>
    </xf>
    <xf numFmtId="172" fontId="5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Protection="1">
      <protection hidden="1"/>
    </xf>
    <xf numFmtId="172" fontId="0" fillId="0" borderId="1" xfId="0" applyNumberFormat="1" applyFill="1" applyBorder="1" applyAlignment="1" applyProtection="1">
      <alignment horizontal="center" vertical="center"/>
      <protection hidden="1"/>
    </xf>
    <xf numFmtId="0" fontId="0" fillId="0" borderId="1" xfId="0" applyNumberFormat="1" applyBorder="1" applyAlignment="1" applyProtection="1">
      <alignment horizontal="left" vertical="center"/>
      <protection hidden="1"/>
    </xf>
    <xf numFmtId="0" fontId="4" fillId="0" borderId="0" xfId="0" applyFont="1" applyProtection="1"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6" borderId="3" xfId="0" applyFill="1" applyBorder="1" applyProtection="1">
      <protection hidden="1"/>
    </xf>
    <xf numFmtId="0" fontId="0" fillId="6" borderId="4" xfId="0" applyFill="1" applyBorder="1" applyProtection="1">
      <protection hidden="1"/>
    </xf>
    <xf numFmtId="0" fontId="0" fillId="6" borderId="5" xfId="0" applyFill="1" applyBorder="1" applyProtection="1">
      <protection hidden="1"/>
    </xf>
    <xf numFmtId="0" fontId="0" fillId="0" borderId="6" xfId="0" applyFill="1" applyBorder="1" applyProtection="1">
      <protection hidden="1"/>
    </xf>
    <xf numFmtId="0" fontId="0" fillId="0" borderId="1" xfId="0" applyBorder="1" applyAlignment="1" applyProtection="1">
      <alignment horizontal="left" vertical="center" wrapText="1"/>
      <protection hidden="1"/>
    </xf>
    <xf numFmtId="172" fontId="0" fillId="5" borderId="3" xfId="0" applyNumberFormat="1" applyFill="1" applyBorder="1" applyAlignment="1" applyProtection="1">
      <alignment horizontal="center" vertical="center"/>
      <protection hidden="1"/>
    </xf>
    <xf numFmtId="172" fontId="0" fillId="5" borderId="4" xfId="0" applyNumberFormat="1" applyFill="1" applyBorder="1" applyAlignment="1" applyProtection="1">
      <alignment horizontal="center" vertical="center"/>
      <protection hidden="1"/>
    </xf>
    <xf numFmtId="172" fontId="0" fillId="5" borderId="5" xfId="0" applyNumberForma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horizontal="right" vertical="center"/>
      <protection hidden="1"/>
    </xf>
    <xf numFmtId="0" fontId="7" fillId="0" borderId="0" xfId="0" applyFont="1" applyAlignment="1" applyProtection="1">
      <alignment horizontal="right" vertical="center"/>
      <protection hidden="1"/>
    </xf>
    <xf numFmtId="0" fontId="0" fillId="0" borderId="0" xfId="0" applyAlignment="1" applyProtection="1">
      <alignment vertical="center"/>
      <protection hidden="1"/>
    </xf>
    <xf numFmtId="0" fontId="3" fillId="0" borderId="1" xfId="0" applyFont="1" applyBorder="1" applyAlignment="1" applyProtection="1">
      <alignment horizontal="left" vertical="center" wrapText="1"/>
      <protection locked="0" hidden="1"/>
    </xf>
    <xf numFmtId="172" fontId="3" fillId="5" borderId="1" xfId="0" applyNumberFormat="1" applyFont="1" applyFill="1" applyBorder="1" applyAlignment="1" applyProtection="1">
      <alignment horizontal="center" vertical="center"/>
      <protection locked="0" hidden="1"/>
    </xf>
    <xf numFmtId="0" fontId="8" fillId="0" borderId="0" xfId="0" applyFont="1" applyAlignment="1" applyProtection="1">
      <alignment horizontal="center"/>
      <protection hidden="1"/>
    </xf>
    <xf numFmtId="0" fontId="6" fillId="7" borderId="3" xfId="0" applyFont="1" applyFill="1" applyBorder="1" applyAlignment="1" applyProtection="1">
      <alignment horizontal="center" vertical="center" wrapText="1"/>
      <protection hidden="1"/>
    </xf>
    <xf numFmtId="0" fontId="9" fillId="2" borderId="3" xfId="0" applyFont="1" applyFill="1" applyBorder="1" applyAlignment="1" applyProtection="1">
      <alignment horizontal="center" vertical="center"/>
      <protection hidden="1"/>
    </xf>
    <xf numFmtId="0" fontId="0" fillId="0" borderId="6" xfId="0" applyBorder="1" applyProtection="1">
      <protection hidden="1"/>
    </xf>
    <xf numFmtId="172" fontId="3" fillId="7" borderId="1" xfId="0" applyNumberFormat="1" applyFont="1" applyFill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vertical="center"/>
      <protection locked="0" hidden="1"/>
    </xf>
    <xf numFmtId="0" fontId="4" fillId="6" borderId="6" xfId="0" applyFont="1" applyFill="1" applyBorder="1" applyAlignment="1" applyProtection="1">
      <alignment horizontal="center" vertical="center" wrapText="1"/>
      <protection hidden="1"/>
    </xf>
    <xf numFmtId="0" fontId="0" fillId="6" borderId="2" xfId="0" applyFill="1" applyBorder="1" applyAlignment="1" applyProtection="1">
      <alignment horizontal="center" vertical="center" wrapText="1"/>
      <protection hidden="1"/>
    </xf>
    <xf numFmtId="0" fontId="0" fillId="6" borderId="7" xfId="0" applyFill="1" applyBorder="1" applyAlignment="1" applyProtection="1">
      <alignment horizontal="center"/>
      <protection hidden="1"/>
    </xf>
    <xf numFmtId="0" fontId="0" fillId="6" borderId="8" xfId="0" applyFill="1" applyBorder="1" applyAlignment="1" applyProtection="1">
      <alignment horizontal="center" vertical="center"/>
      <protection hidden="1"/>
    </xf>
    <xf numFmtId="0" fontId="0" fillId="6" borderId="6" xfId="0" applyFill="1" applyBorder="1" applyAlignment="1" applyProtection="1">
      <alignment horizontal="center" vertical="center"/>
      <protection hidden="1"/>
    </xf>
    <xf numFmtId="0" fontId="0" fillId="6" borderId="9" xfId="0" applyFill="1" applyBorder="1" applyAlignment="1" applyProtection="1">
      <alignment horizontal="center" vertical="center" wrapText="1"/>
      <protection hidden="1"/>
    </xf>
    <xf numFmtId="0" fontId="0" fillId="6" borderId="9" xfId="0" applyFill="1" applyBorder="1" applyAlignment="1" applyProtection="1">
      <alignment horizontal="center" vertical="center"/>
      <protection hidden="1"/>
    </xf>
    <xf numFmtId="0" fontId="0" fillId="6" borderId="10" xfId="0" applyFill="1" applyBorder="1" applyAlignment="1" applyProtection="1">
      <alignment horizontal="center"/>
      <protection hidden="1"/>
    </xf>
    <xf numFmtId="0" fontId="0" fillId="6" borderId="11" xfId="0" applyFill="1" applyBorder="1" applyAlignment="1" applyProtection="1">
      <alignment horizontal="center"/>
      <protection hidden="1"/>
    </xf>
    <xf numFmtId="0" fontId="0" fillId="6" borderId="12" xfId="0" applyFill="1" applyBorder="1" applyAlignment="1" applyProtection="1">
      <alignment horizontal="center"/>
      <protection hidden="1"/>
    </xf>
    <xf numFmtId="16" fontId="0" fillId="6" borderId="6" xfId="0" applyNumberFormat="1" applyFill="1" applyBorder="1" applyAlignment="1" applyProtection="1">
      <alignment horizontal="center" vertical="center"/>
      <protection hidden="1"/>
    </xf>
    <xf numFmtId="0" fontId="0" fillId="6" borderId="12" xfId="0" applyFill="1" applyBorder="1"/>
    <xf numFmtId="0" fontId="0" fillId="6" borderId="8" xfId="0" applyFill="1" applyBorder="1" applyAlignment="1">
      <alignment horizontal="center" vertical="center"/>
    </xf>
    <xf numFmtId="0" fontId="0" fillId="0" borderId="1" xfId="0" applyBorder="1" applyProtection="1">
      <protection hidden="1"/>
    </xf>
    <xf numFmtId="0" fontId="0" fillId="4" borderId="1" xfId="0" applyFill="1" applyBorder="1" applyAlignment="1" applyProtection="1">
      <alignment horizontal="right" vertical="center"/>
      <protection hidden="1"/>
    </xf>
    <xf numFmtId="0" fontId="0" fillId="3" borderId="7" xfId="0" applyFill="1" applyBorder="1" applyProtection="1">
      <protection hidden="1"/>
    </xf>
    <xf numFmtId="172" fontId="0" fillId="5" borderId="2" xfId="0" applyNumberFormat="1" applyFill="1" applyBorder="1" applyAlignment="1" applyProtection="1">
      <alignment horizontal="center" vertical="center"/>
      <protection locked="0" hidden="1"/>
    </xf>
    <xf numFmtId="0" fontId="0" fillId="0" borderId="2" xfId="0" applyFill="1" applyBorder="1" applyAlignment="1" applyProtection="1">
      <alignment horizontal="center" vertical="center"/>
      <protection locked="0" hidden="1"/>
    </xf>
    <xf numFmtId="0" fontId="0" fillId="0" borderId="1" xfId="0" applyFill="1" applyBorder="1" applyAlignment="1" applyProtection="1">
      <alignment horizontal="center" vertical="center"/>
      <protection locked="0" hidden="1"/>
    </xf>
    <xf numFmtId="172" fontId="0" fillId="8" borderId="1" xfId="0" applyNumberFormat="1" applyFill="1" applyBorder="1" applyAlignment="1" applyProtection="1">
      <alignment horizontal="center" vertical="center"/>
      <protection hidden="1"/>
    </xf>
    <xf numFmtId="172" fontId="6" fillId="3" borderId="1" xfId="0" applyNumberFormat="1" applyFont="1" applyFill="1" applyBorder="1" applyAlignment="1" applyProtection="1">
      <alignment horizontal="center" vertical="center"/>
      <protection hidden="1"/>
    </xf>
    <xf numFmtId="0" fontId="11" fillId="3" borderId="2" xfId="0" applyFont="1" applyFill="1" applyBorder="1" applyProtection="1">
      <protection hidden="1"/>
    </xf>
    <xf numFmtId="172" fontId="4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172" fontId="2" fillId="7" borderId="0" xfId="0" applyNumberFormat="1" applyFont="1" applyFill="1" applyAlignment="1" applyProtection="1">
      <alignment horizontal="center" vertical="center"/>
      <protection hidden="1"/>
    </xf>
    <xf numFmtId="0" fontId="2" fillId="7" borderId="0" xfId="0" applyFont="1" applyFill="1" applyAlignment="1" applyProtection="1">
      <alignment horizontal="left" vertical="center"/>
      <protection hidden="1"/>
    </xf>
    <xf numFmtId="172" fontId="2" fillId="7" borderId="5" xfId="0" applyNumberFormat="1" applyFont="1" applyFill="1" applyBorder="1" applyAlignment="1" applyProtection="1">
      <alignment horizontal="center" vertical="center"/>
      <protection hidden="1"/>
    </xf>
    <xf numFmtId="0" fontId="4" fillId="6" borderId="4" xfId="0" applyFont="1" applyFill="1" applyBorder="1" applyAlignment="1" applyProtection="1">
      <alignment horizontal="center" vertical="center"/>
      <protection hidden="1"/>
    </xf>
    <xf numFmtId="0" fontId="4" fillId="6" borderId="1" xfId="0" applyFont="1" applyFill="1" applyBorder="1" applyAlignment="1" applyProtection="1">
      <alignment horizontal="center" vertical="center"/>
      <protection hidden="1"/>
    </xf>
    <xf numFmtId="172" fontId="12" fillId="6" borderId="1" xfId="0" applyNumberFormat="1" applyFont="1" applyFill="1" applyBorder="1" applyProtection="1">
      <protection hidden="1"/>
    </xf>
    <xf numFmtId="0" fontId="0" fillId="0" borderId="0" xfId="0" applyFill="1"/>
    <xf numFmtId="1" fontId="2" fillId="0" borderId="0" xfId="0" applyNumberFormat="1" applyFont="1" applyAlignment="1" applyProtection="1">
      <alignment horizontal="left" vertical="center"/>
      <protection hidden="1"/>
    </xf>
    <xf numFmtId="172" fontId="2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14" fontId="0" fillId="0" borderId="1" xfId="0" applyNumberFormat="1" applyBorder="1" applyAlignment="1" applyProtection="1">
      <alignment horizontal="center" vertical="center"/>
      <protection hidden="1"/>
    </xf>
    <xf numFmtId="0" fontId="0" fillId="9" borderId="1" xfId="0" applyFill="1" applyBorder="1" applyAlignment="1" applyProtection="1">
      <alignment horizontal="center" vertical="center"/>
      <protection hidden="1"/>
    </xf>
    <xf numFmtId="0" fontId="0" fillId="9" borderId="3" xfId="0" applyFill="1" applyBorder="1" applyProtection="1">
      <protection hidden="1"/>
    </xf>
    <xf numFmtId="0" fontId="0" fillId="9" borderId="4" xfId="0" applyFill="1" applyBorder="1" applyProtection="1">
      <protection hidden="1"/>
    </xf>
    <xf numFmtId="0" fontId="0" fillId="9" borderId="5" xfId="0" applyFill="1" applyBorder="1" applyProtection="1">
      <protection hidden="1"/>
    </xf>
    <xf numFmtId="0" fontId="3" fillId="8" borderId="7" xfId="0" applyFont="1" applyFill="1" applyBorder="1" applyAlignment="1" applyProtection="1">
      <alignment horizontal="center"/>
      <protection hidden="1"/>
    </xf>
    <xf numFmtId="172" fontId="0" fillId="6" borderId="1" xfId="0" applyNumberFormat="1" applyFill="1" applyBorder="1" applyAlignment="1" applyProtection="1">
      <alignment horizontal="center" vertical="center"/>
      <protection hidden="1"/>
    </xf>
    <xf numFmtId="0" fontId="0" fillId="0" borderId="13" xfId="0" applyBorder="1" applyProtection="1">
      <protection hidden="1"/>
    </xf>
    <xf numFmtId="0" fontId="0" fillId="0" borderId="14" xfId="0" applyBorder="1" applyProtection="1">
      <protection hidden="1"/>
    </xf>
    <xf numFmtId="0" fontId="3" fillId="8" borderId="2" xfId="0" applyFont="1" applyFill="1" applyBorder="1" applyAlignment="1" applyProtection="1">
      <alignment horizontal="center"/>
      <protection hidden="1"/>
    </xf>
    <xf numFmtId="172" fontId="0" fillId="7" borderId="1" xfId="0" applyNumberFormat="1" applyFill="1" applyBorder="1" applyAlignment="1" applyProtection="1">
      <alignment horizontal="center" vertical="center"/>
      <protection hidden="1"/>
    </xf>
    <xf numFmtId="0" fontId="3" fillId="0" borderId="7" xfId="0" applyFont="1" applyFill="1" applyBorder="1" applyAlignment="1" applyProtection="1">
      <alignment horizontal="center"/>
      <protection hidden="1"/>
    </xf>
    <xf numFmtId="172" fontId="0" fillId="2" borderId="1" xfId="0" applyNumberFormat="1" applyFill="1" applyBorder="1" applyAlignment="1" applyProtection="1">
      <alignment horizontal="center" vertical="center"/>
      <protection hidden="1"/>
    </xf>
    <xf numFmtId="0" fontId="3" fillId="0" borderId="2" xfId="0" applyFont="1" applyFill="1" applyBorder="1" applyAlignment="1" applyProtection="1">
      <alignment horizontal="center"/>
      <protection hidden="1"/>
    </xf>
    <xf numFmtId="0" fontId="0" fillId="8" borderId="1" xfId="0" applyFill="1" applyBorder="1" applyProtection="1">
      <protection hidden="1"/>
    </xf>
    <xf numFmtId="0" fontId="3" fillId="10" borderId="15" xfId="0" applyFont="1" applyFill="1" applyBorder="1" applyAlignment="1" applyProtection="1">
      <alignment horizontal="center"/>
      <protection hidden="1"/>
    </xf>
    <xf numFmtId="172" fontId="0" fillId="10" borderId="1" xfId="0" applyNumberFormat="1" applyFill="1" applyBorder="1" applyAlignment="1" applyProtection="1">
      <alignment horizontal="center" vertical="center"/>
      <protection hidden="1"/>
    </xf>
    <xf numFmtId="0" fontId="0" fillId="10" borderId="1" xfId="0" applyFill="1" applyBorder="1" applyProtection="1">
      <protection hidden="1"/>
    </xf>
    <xf numFmtId="0" fontId="3" fillId="0" borderId="7" xfId="0" applyFont="1" applyBorder="1" applyAlignment="1" applyProtection="1">
      <alignment horizontal="center"/>
      <protection hidden="1"/>
    </xf>
    <xf numFmtId="0" fontId="0" fillId="0" borderId="14" xfId="0" applyFill="1" applyBorder="1" applyProtection="1">
      <protection hidden="1"/>
    </xf>
    <xf numFmtId="0" fontId="3" fillId="0" borderId="2" xfId="0" applyFont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0" fontId="0" fillId="0" borderId="9" xfId="0" applyBorder="1" applyProtection="1">
      <protection hidden="1"/>
    </xf>
    <xf numFmtId="0" fontId="0" fillId="0" borderId="0" xfId="0" applyNumberForma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1" fontId="1" fillId="0" borderId="0" xfId="0" applyNumberFormat="1" applyFont="1" applyProtection="1">
      <protection hidden="1"/>
    </xf>
    <xf numFmtId="1" fontId="0" fillId="0" borderId="0" xfId="0" applyNumberFormat="1" applyProtection="1">
      <protection hidden="1"/>
    </xf>
    <xf numFmtId="177" fontId="0" fillId="11" borderId="1" xfId="0" applyNumberFormat="1" applyFill="1" applyBorder="1" applyAlignment="1" applyProtection="1">
      <alignment horizontal="center" vertical="center"/>
      <protection hidden="1"/>
    </xf>
    <xf numFmtId="177" fontId="0" fillId="9" borderId="1" xfId="0" applyNumberFormat="1" applyFill="1" applyBorder="1" applyAlignment="1" applyProtection="1">
      <alignment horizontal="center" vertical="center"/>
      <protection hidden="1"/>
    </xf>
    <xf numFmtId="177" fontId="0" fillId="10" borderId="1" xfId="0" applyNumberFormat="1" applyFill="1" applyBorder="1" applyAlignment="1" applyProtection="1">
      <alignment horizontal="center" vertical="center"/>
      <protection hidden="1"/>
    </xf>
    <xf numFmtId="177" fontId="2" fillId="9" borderId="1" xfId="0" applyNumberFormat="1" applyFont="1" applyFill="1" applyBorder="1" applyAlignment="1" applyProtection="1">
      <alignment horizontal="center" vertical="center"/>
      <protection hidden="1"/>
    </xf>
    <xf numFmtId="177" fontId="2" fillId="5" borderId="1" xfId="0" applyNumberFormat="1" applyFont="1" applyFill="1" applyBorder="1" applyAlignment="1" applyProtection="1">
      <alignment horizontal="center" vertical="center"/>
      <protection locked="0" hidden="1"/>
    </xf>
    <xf numFmtId="0" fontId="2" fillId="0" borderId="0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2"/>
  <sheetViews>
    <sheetView workbookViewId="0">
      <selection activeCell="C30" sqref="C30"/>
    </sheetView>
  </sheetViews>
  <sheetFormatPr baseColWidth="10" defaultRowHeight="12.75" x14ac:dyDescent="0.2"/>
  <cols>
    <col min="1" max="1" width="21.140625" customWidth="1"/>
    <col min="2" max="2" width="6.7109375" customWidth="1"/>
    <col min="3" max="3" width="47.5703125" customWidth="1"/>
  </cols>
  <sheetData>
    <row r="1" spans="1:4" x14ac:dyDescent="0.2">
      <c r="A1" s="33"/>
      <c r="B1" s="33"/>
      <c r="C1" s="33"/>
      <c r="D1" s="33"/>
    </row>
    <row r="2" spans="1:4" ht="20.25" x14ac:dyDescent="0.3">
      <c r="A2" s="2" t="s">
        <v>49</v>
      </c>
      <c r="B2" s="2"/>
      <c r="C2" s="2"/>
      <c r="D2" s="10">
        <v>2008</v>
      </c>
    </row>
    <row r="3" spans="1:4" x14ac:dyDescent="0.2">
      <c r="A3" s="33"/>
      <c r="B3" s="33"/>
      <c r="C3" s="33"/>
      <c r="D3" s="33"/>
    </row>
    <row r="4" spans="1:4" x14ac:dyDescent="0.2">
      <c r="A4" s="9"/>
      <c r="B4" s="9"/>
      <c r="C4" s="9"/>
      <c r="D4" s="9"/>
    </row>
    <row r="5" spans="1:4" ht="15" x14ac:dyDescent="0.25">
      <c r="A5" s="3" t="s">
        <v>23</v>
      </c>
      <c r="B5" s="33"/>
      <c r="C5" s="33"/>
      <c r="D5" s="33"/>
    </row>
    <row r="6" spans="1:4" x14ac:dyDescent="0.2">
      <c r="A6" s="33"/>
      <c r="B6" s="33"/>
      <c r="C6" s="33"/>
      <c r="D6" s="33"/>
    </row>
    <row r="7" spans="1:4" ht="18" customHeight="1" x14ac:dyDescent="0.2">
      <c r="A7" s="4" t="s">
        <v>24</v>
      </c>
      <c r="B7" s="4"/>
      <c r="C7" s="4" t="s">
        <v>4</v>
      </c>
      <c r="D7" s="33"/>
    </row>
    <row r="8" spans="1:4" ht="15" customHeight="1" x14ac:dyDescent="0.2">
      <c r="A8" s="12">
        <v>988.26</v>
      </c>
      <c r="B8" s="5"/>
      <c r="C8" s="13" t="s">
        <v>95</v>
      </c>
      <c r="D8" s="33"/>
    </row>
    <row r="9" spans="1:4" ht="15" customHeight="1" x14ac:dyDescent="0.2">
      <c r="A9" s="12">
        <v>1175.43</v>
      </c>
      <c r="B9" s="5"/>
      <c r="C9" s="13" t="s">
        <v>96</v>
      </c>
      <c r="D9" s="33"/>
    </row>
    <row r="10" spans="1:4" ht="15" customHeight="1" x14ac:dyDescent="0.2">
      <c r="A10" s="12"/>
      <c r="B10" s="5"/>
      <c r="C10" s="13"/>
      <c r="D10" s="33"/>
    </row>
    <row r="11" spans="1:4" ht="15" customHeight="1" x14ac:dyDescent="0.2">
      <c r="A11" s="12"/>
      <c r="B11" s="5"/>
      <c r="C11" s="13"/>
      <c r="D11" s="33"/>
    </row>
    <row r="12" spans="1:4" ht="15" customHeight="1" x14ac:dyDescent="0.2">
      <c r="A12" s="12"/>
      <c r="B12" s="5"/>
      <c r="C12" s="13"/>
      <c r="D12" s="33"/>
    </row>
    <row r="13" spans="1:4" ht="15" customHeight="1" x14ac:dyDescent="0.2">
      <c r="A13" s="12"/>
      <c r="B13" s="5"/>
      <c r="C13" s="13"/>
      <c r="D13" s="33"/>
    </row>
    <row r="14" spans="1:4" ht="15" customHeight="1" x14ac:dyDescent="0.2">
      <c r="A14" s="12"/>
      <c r="B14" s="5"/>
      <c r="C14" s="13"/>
      <c r="D14" s="33"/>
    </row>
    <row r="15" spans="1:4" ht="15" customHeight="1" x14ac:dyDescent="0.2">
      <c r="A15" s="12"/>
      <c r="B15" s="5"/>
      <c r="C15" s="13"/>
      <c r="D15" s="33"/>
    </row>
    <row r="16" spans="1:4" ht="15" customHeight="1" x14ac:dyDescent="0.2">
      <c r="A16" s="12"/>
      <c r="B16" s="5"/>
      <c r="C16" s="13"/>
      <c r="D16" s="33"/>
    </row>
    <row r="17" spans="1:4" ht="15" customHeight="1" x14ac:dyDescent="0.2">
      <c r="A17" s="12"/>
      <c r="B17" s="5"/>
      <c r="C17" s="13"/>
      <c r="D17" s="33"/>
    </row>
    <row r="18" spans="1:4" ht="18" customHeight="1" x14ac:dyDescent="0.2">
      <c r="A18" s="6">
        <f>SUM(A8:A17)</f>
        <v>2163.69</v>
      </c>
      <c r="B18" s="7"/>
      <c r="C18" s="7"/>
      <c r="D18" s="33"/>
    </row>
    <row r="19" spans="1:4" x14ac:dyDescent="0.2">
      <c r="A19" s="33"/>
      <c r="B19" s="33"/>
      <c r="C19" s="33"/>
      <c r="D19" s="33"/>
    </row>
    <row r="20" spans="1:4" x14ac:dyDescent="0.2">
      <c r="A20" s="33"/>
      <c r="B20" s="33"/>
      <c r="C20" s="33"/>
      <c r="D20" s="33"/>
    </row>
    <row r="21" spans="1:4" x14ac:dyDescent="0.2">
      <c r="A21" s="33"/>
      <c r="B21" s="33"/>
      <c r="C21" s="33"/>
      <c r="D21" s="33"/>
    </row>
    <row r="22" spans="1:4" ht="15" x14ac:dyDescent="0.25">
      <c r="A22" s="3" t="s">
        <v>48</v>
      </c>
      <c r="B22" s="33"/>
      <c r="C22" s="33"/>
      <c r="D22" s="33"/>
    </row>
    <row r="23" spans="1:4" x14ac:dyDescent="0.2">
      <c r="A23" s="33"/>
      <c r="B23" s="33"/>
      <c r="C23" s="33"/>
      <c r="D23" s="33"/>
    </row>
    <row r="24" spans="1:4" ht="18" customHeight="1" x14ac:dyDescent="0.2">
      <c r="A24" s="4" t="s">
        <v>25</v>
      </c>
      <c r="B24" s="4" t="s">
        <v>47</v>
      </c>
      <c r="C24" s="4" t="s">
        <v>4</v>
      </c>
      <c r="D24" s="33"/>
    </row>
    <row r="25" spans="1:4" ht="15" customHeight="1" x14ac:dyDescent="0.2">
      <c r="A25" s="12">
        <v>350</v>
      </c>
      <c r="B25" s="14">
        <v>3</v>
      </c>
      <c r="C25" s="13" t="s">
        <v>97</v>
      </c>
      <c r="D25" s="33"/>
    </row>
    <row r="26" spans="1:4" ht="15" customHeight="1" x14ac:dyDescent="0.2">
      <c r="A26" s="12">
        <v>410</v>
      </c>
      <c r="B26" s="14">
        <v>7</v>
      </c>
      <c r="C26" s="13" t="s">
        <v>98</v>
      </c>
      <c r="D26" s="33"/>
    </row>
    <row r="27" spans="1:4" ht="15" customHeight="1" x14ac:dyDescent="0.2">
      <c r="A27" s="12">
        <v>398</v>
      </c>
      <c r="B27" s="14">
        <v>11</v>
      </c>
      <c r="C27" s="13" t="s">
        <v>99</v>
      </c>
      <c r="D27" s="33"/>
    </row>
    <row r="28" spans="1:4" ht="15" customHeight="1" x14ac:dyDescent="0.2">
      <c r="A28" s="12"/>
      <c r="B28" s="14"/>
      <c r="C28" s="13"/>
      <c r="D28" s="33"/>
    </row>
    <row r="29" spans="1:4" ht="15" customHeight="1" x14ac:dyDescent="0.2">
      <c r="A29" s="12"/>
      <c r="B29" s="14"/>
      <c r="C29" s="13"/>
      <c r="D29" s="33"/>
    </row>
    <row r="30" spans="1:4" ht="15" customHeight="1" x14ac:dyDescent="0.2">
      <c r="A30" s="12"/>
      <c r="B30" s="14"/>
      <c r="C30" s="13"/>
      <c r="D30" s="33"/>
    </row>
    <row r="31" spans="1:4" ht="15" customHeight="1" x14ac:dyDescent="0.2">
      <c r="A31" s="12"/>
      <c r="B31" s="14"/>
      <c r="C31" s="13"/>
      <c r="D31" s="33"/>
    </row>
    <row r="32" spans="1:4" ht="15" customHeight="1" x14ac:dyDescent="0.2">
      <c r="A32" s="12"/>
      <c r="B32" s="14"/>
      <c r="C32" s="13"/>
      <c r="D32" s="33"/>
    </row>
    <row r="33" spans="1:4" ht="15" customHeight="1" x14ac:dyDescent="0.2">
      <c r="A33" s="12"/>
      <c r="B33" s="14"/>
      <c r="C33" s="13"/>
      <c r="D33" s="33"/>
    </row>
    <row r="34" spans="1:4" ht="15" customHeight="1" x14ac:dyDescent="0.2">
      <c r="A34" s="12"/>
      <c r="B34" s="14"/>
      <c r="C34" s="13"/>
      <c r="D34" s="33"/>
    </row>
    <row r="35" spans="1:4" ht="15" customHeight="1" x14ac:dyDescent="0.2">
      <c r="A35" s="12"/>
      <c r="B35" s="14"/>
      <c r="C35" s="13"/>
      <c r="D35" s="33"/>
    </row>
    <row r="36" spans="1:4" ht="15" customHeight="1" x14ac:dyDescent="0.2">
      <c r="A36" s="12"/>
      <c r="B36" s="14"/>
      <c r="C36" s="13"/>
      <c r="D36" s="33"/>
    </row>
    <row r="37" spans="1:4" ht="15" customHeight="1" x14ac:dyDescent="0.2">
      <c r="A37" s="12"/>
      <c r="B37" s="14"/>
      <c r="C37" s="13"/>
      <c r="D37" s="33"/>
    </row>
    <row r="38" spans="1:4" ht="15" customHeight="1" x14ac:dyDescent="0.2">
      <c r="A38" s="12"/>
      <c r="B38" s="14"/>
      <c r="C38" s="13"/>
      <c r="D38" s="33"/>
    </row>
    <row r="39" spans="1:4" ht="15" customHeight="1" x14ac:dyDescent="0.2">
      <c r="A39" s="12"/>
      <c r="B39" s="14"/>
      <c r="C39" s="13"/>
      <c r="D39" s="33"/>
    </row>
    <row r="40" spans="1:4" ht="15" customHeight="1" x14ac:dyDescent="0.2">
      <c r="A40" s="12"/>
      <c r="B40" s="14"/>
      <c r="C40" s="13"/>
      <c r="D40" s="33"/>
    </row>
    <row r="41" spans="1:4" ht="15" customHeight="1" x14ac:dyDescent="0.2">
      <c r="A41" s="12"/>
      <c r="B41" s="14"/>
      <c r="C41" s="13"/>
      <c r="D41" s="33"/>
    </row>
    <row r="42" spans="1:4" ht="15" customHeight="1" x14ac:dyDescent="0.2">
      <c r="A42" s="12"/>
      <c r="B42" s="14"/>
      <c r="C42" s="13"/>
      <c r="D42" s="33"/>
    </row>
    <row r="43" spans="1:4" ht="15" customHeight="1" x14ac:dyDescent="0.2">
      <c r="A43" s="12"/>
      <c r="B43" s="14"/>
      <c r="C43" s="13"/>
      <c r="D43" s="33"/>
    </row>
    <row r="44" spans="1:4" ht="15" customHeight="1" x14ac:dyDescent="0.2">
      <c r="A44" s="12"/>
      <c r="B44" s="14"/>
      <c r="C44" s="13"/>
      <c r="D44" s="33"/>
    </row>
    <row r="45" spans="1:4" ht="15" customHeight="1" x14ac:dyDescent="0.2">
      <c r="A45" s="12"/>
      <c r="B45" s="14"/>
      <c r="C45" s="13"/>
      <c r="D45" s="33"/>
    </row>
    <row r="46" spans="1:4" ht="15" customHeight="1" x14ac:dyDescent="0.2">
      <c r="A46" s="12"/>
      <c r="B46" s="14"/>
      <c r="C46" s="13"/>
      <c r="D46" s="33"/>
    </row>
    <row r="47" spans="1:4" ht="15" customHeight="1" x14ac:dyDescent="0.2">
      <c r="A47" s="12"/>
      <c r="B47" s="14"/>
      <c r="C47" s="13"/>
      <c r="D47" s="33"/>
    </row>
    <row r="48" spans="1:4" ht="15" customHeight="1" x14ac:dyDescent="0.2">
      <c r="A48" s="12"/>
      <c r="B48" s="14"/>
      <c r="C48" s="13"/>
      <c r="D48" s="33"/>
    </row>
    <row r="49" spans="1:4" ht="18" customHeight="1" x14ac:dyDescent="0.2">
      <c r="A49" s="8">
        <f>SUM(A25:A48)</f>
        <v>1158</v>
      </c>
      <c r="B49" s="7"/>
      <c r="C49" s="7"/>
      <c r="D49" s="33"/>
    </row>
    <row r="50" spans="1:4" x14ac:dyDescent="0.2">
      <c r="A50" s="33"/>
      <c r="B50" s="33"/>
      <c r="C50" s="33"/>
      <c r="D50" s="33"/>
    </row>
    <row r="51" spans="1:4" x14ac:dyDescent="0.2">
      <c r="A51" s="33"/>
      <c r="B51" s="33"/>
      <c r="C51" s="33"/>
      <c r="D51" s="33"/>
    </row>
    <row r="52" spans="1:4" x14ac:dyDescent="0.2">
      <c r="A52" s="33"/>
      <c r="B52" s="33"/>
      <c r="C52" s="33"/>
      <c r="D52" s="33"/>
    </row>
    <row r="53" spans="1:4" x14ac:dyDescent="0.2">
      <c r="A53" s="33"/>
      <c r="B53" s="33"/>
      <c r="C53" s="33"/>
      <c r="D53" s="33"/>
    </row>
    <row r="54" spans="1:4" x14ac:dyDescent="0.2">
      <c r="A54" s="33"/>
      <c r="B54" s="33"/>
      <c r="C54" s="33"/>
      <c r="D54" s="33"/>
    </row>
    <row r="55" spans="1:4" x14ac:dyDescent="0.2">
      <c r="A55" s="33"/>
      <c r="B55" s="33"/>
      <c r="C55" s="33"/>
      <c r="D55" s="33"/>
    </row>
    <row r="56" spans="1:4" x14ac:dyDescent="0.2">
      <c r="A56" s="33"/>
      <c r="B56" s="33"/>
      <c r="C56" s="33"/>
      <c r="D56" s="33"/>
    </row>
    <row r="57" spans="1:4" x14ac:dyDescent="0.2">
      <c r="A57" s="33"/>
      <c r="B57" s="33"/>
      <c r="C57" s="33"/>
      <c r="D57" s="33"/>
    </row>
    <row r="58" spans="1:4" x14ac:dyDescent="0.2">
      <c r="A58" s="33"/>
      <c r="B58" s="33"/>
      <c r="C58" s="33"/>
      <c r="D58" s="33"/>
    </row>
    <row r="59" spans="1:4" x14ac:dyDescent="0.2">
      <c r="A59" s="33"/>
      <c r="B59" s="33"/>
      <c r="C59" s="33"/>
      <c r="D59" s="33"/>
    </row>
    <row r="60" spans="1:4" x14ac:dyDescent="0.2">
      <c r="A60" s="33"/>
      <c r="B60" s="33"/>
      <c r="C60" s="33"/>
      <c r="D60" s="33"/>
    </row>
    <row r="61" spans="1:4" x14ac:dyDescent="0.2">
      <c r="A61" s="33"/>
      <c r="B61" s="33"/>
      <c r="C61" s="33"/>
      <c r="D61" s="33"/>
    </row>
    <row r="62" spans="1:4" x14ac:dyDescent="0.2">
      <c r="A62" s="33"/>
      <c r="B62" s="33"/>
      <c r="C62" s="33"/>
      <c r="D62" s="33"/>
    </row>
  </sheetData>
  <sheetProtection password="C5DC" sheet="1" objects="1" scenarios="1"/>
  <phoneticPr fontId="0" type="noConversion"/>
  <pageMargins left="0.78740157480314965" right="0.78740157480314965" top="0.78740157480314965" bottom="0.78740157480314965" header="0.51181102362204722" footer="0.51181102362204722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zoomScaleNormal="100" workbookViewId="0">
      <selection activeCell="J3" sqref="J3"/>
    </sheetView>
  </sheetViews>
  <sheetFormatPr baseColWidth="10" defaultRowHeight="12.75" x14ac:dyDescent="0.2"/>
  <cols>
    <col min="1" max="2" width="15.7109375" customWidth="1"/>
    <col min="3" max="8" width="4.140625" customWidth="1"/>
    <col min="9" max="10" width="17.85546875" customWidth="1"/>
  </cols>
  <sheetData>
    <row r="1" spans="1:11" x14ac:dyDescent="0.2">
      <c r="A1" s="33"/>
      <c r="B1" s="33"/>
      <c r="C1" s="33"/>
      <c r="D1" s="33"/>
      <c r="E1" s="33"/>
      <c r="F1" s="33"/>
      <c r="G1" s="33"/>
      <c r="H1" s="33"/>
      <c r="I1" s="33"/>
      <c r="J1" s="33"/>
    </row>
    <row r="2" spans="1:11" ht="20.25" x14ac:dyDescent="0.3">
      <c r="A2" s="2" t="s">
        <v>6</v>
      </c>
      <c r="B2" s="33"/>
      <c r="C2" s="33"/>
      <c r="D2" s="33"/>
      <c r="E2" s="33"/>
      <c r="F2" s="33"/>
      <c r="G2" s="35"/>
      <c r="H2" s="36"/>
      <c r="I2" s="37">
        <f>(Einnahmen!D2)</f>
        <v>2008</v>
      </c>
      <c r="J2" s="2"/>
      <c r="K2" s="1"/>
    </row>
    <row r="3" spans="1:11" x14ac:dyDescent="0.2">
      <c r="A3" s="33"/>
      <c r="B3" s="33"/>
      <c r="C3" s="33"/>
      <c r="D3" s="33"/>
      <c r="E3" s="33"/>
      <c r="F3" s="33"/>
      <c r="G3" s="33"/>
      <c r="H3" s="33"/>
      <c r="I3" s="33"/>
      <c r="J3" s="33"/>
    </row>
    <row r="4" spans="1:11" ht="15" x14ac:dyDescent="0.25">
      <c r="A4" s="33" t="s">
        <v>0</v>
      </c>
      <c r="B4" s="33"/>
      <c r="C4" s="33"/>
      <c r="D4" s="33"/>
      <c r="E4" s="33"/>
      <c r="F4" s="33"/>
      <c r="G4" s="33"/>
      <c r="H4" s="33"/>
      <c r="I4" s="33"/>
      <c r="J4" s="33"/>
    </row>
    <row r="5" spans="1:11" x14ac:dyDescent="0.2">
      <c r="A5" s="33"/>
      <c r="B5" s="33"/>
      <c r="C5" s="33"/>
      <c r="D5" s="33"/>
      <c r="E5" s="33"/>
      <c r="F5" s="33"/>
      <c r="G5" s="33"/>
      <c r="H5" s="33"/>
      <c r="I5" s="33"/>
      <c r="J5" s="33"/>
    </row>
    <row r="6" spans="1:11" x14ac:dyDescent="0.2">
      <c r="A6" s="71" t="s">
        <v>3</v>
      </c>
      <c r="B6" s="71" t="s">
        <v>3</v>
      </c>
      <c r="C6" s="76"/>
      <c r="D6" s="77" t="s">
        <v>71</v>
      </c>
      <c r="E6" s="77"/>
      <c r="F6" s="77"/>
      <c r="G6" s="77"/>
      <c r="H6" s="78"/>
      <c r="I6" s="76" t="s">
        <v>72</v>
      </c>
      <c r="J6" s="80"/>
    </row>
    <row r="7" spans="1:11" ht="12.75" customHeight="1" x14ac:dyDescent="0.2">
      <c r="A7" s="69" t="s">
        <v>67</v>
      </c>
      <c r="B7" s="70" t="s">
        <v>68</v>
      </c>
      <c r="C7" s="79" t="s">
        <v>65</v>
      </c>
      <c r="D7" s="75"/>
      <c r="E7" s="74" t="s">
        <v>66</v>
      </c>
      <c r="F7" s="75" t="s">
        <v>141</v>
      </c>
      <c r="G7" s="75"/>
      <c r="H7" s="72"/>
      <c r="I7" s="73" t="s">
        <v>69</v>
      </c>
      <c r="J7" s="81" t="s">
        <v>70</v>
      </c>
    </row>
    <row r="8" spans="1:11" ht="15" customHeight="1" x14ac:dyDescent="0.2">
      <c r="A8" s="12">
        <v>210</v>
      </c>
      <c r="B8" s="85">
        <v>118.85</v>
      </c>
      <c r="C8" s="15">
        <v>1</v>
      </c>
      <c r="D8" s="21"/>
      <c r="E8" s="86">
        <v>8</v>
      </c>
      <c r="F8" s="21"/>
      <c r="G8" s="21"/>
      <c r="H8" s="21"/>
      <c r="I8" s="16" t="s">
        <v>100</v>
      </c>
      <c r="J8" s="19" t="s">
        <v>104</v>
      </c>
    </row>
    <row r="9" spans="1:11" ht="15" customHeight="1" x14ac:dyDescent="0.2">
      <c r="A9" s="12">
        <v>274</v>
      </c>
      <c r="B9" s="12">
        <v>27.32</v>
      </c>
      <c r="C9" s="17">
        <v>1</v>
      </c>
      <c r="D9" s="22"/>
      <c r="E9" s="87">
        <v>10</v>
      </c>
      <c r="F9" s="22"/>
      <c r="G9" s="22"/>
      <c r="H9" s="22"/>
      <c r="I9" s="16" t="s">
        <v>101</v>
      </c>
      <c r="J9" s="19" t="s">
        <v>105</v>
      </c>
    </row>
    <row r="10" spans="1:11" ht="15" customHeight="1" x14ac:dyDescent="0.2">
      <c r="A10" s="12">
        <v>100</v>
      </c>
      <c r="B10" s="12">
        <v>65</v>
      </c>
      <c r="C10" s="17">
        <v>4</v>
      </c>
      <c r="D10" s="22"/>
      <c r="E10" s="87">
        <v>11</v>
      </c>
      <c r="F10" s="22"/>
      <c r="G10" s="22"/>
      <c r="H10" s="22"/>
      <c r="I10" s="16" t="s">
        <v>102</v>
      </c>
      <c r="J10" s="19" t="s">
        <v>106</v>
      </c>
    </row>
    <row r="11" spans="1:11" ht="15" customHeight="1" x14ac:dyDescent="0.2">
      <c r="A11" s="12">
        <v>76.430000000000007</v>
      </c>
      <c r="B11" s="12">
        <v>320</v>
      </c>
      <c r="C11" s="17">
        <v>5</v>
      </c>
      <c r="D11" s="22"/>
      <c r="E11" s="87">
        <v>12</v>
      </c>
      <c r="F11" s="22"/>
      <c r="G11" s="22"/>
      <c r="H11" s="22"/>
      <c r="I11" s="16" t="s">
        <v>103</v>
      </c>
      <c r="J11" s="19" t="s">
        <v>107</v>
      </c>
    </row>
    <row r="12" spans="1:11" ht="15" customHeight="1" x14ac:dyDescent="0.2">
      <c r="A12" s="12"/>
      <c r="B12" s="12">
        <v>62</v>
      </c>
      <c r="C12" s="17"/>
      <c r="D12" s="22"/>
      <c r="E12" s="87">
        <v>12</v>
      </c>
      <c r="F12" s="22"/>
      <c r="G12" s="22"/>
      <c r="H12" s="22"/>
      <c r="I12" s="16"/>
      <c r="J12" s="19" t="s">
        <v>108</v>
      </c>
    </row>
    <row r="13" spans="1:11" ht="15" customHeight="1" x14ac:dyDescent="0.2">
      <c r="A13" s="12"/>
      <c r="B13" s="12"/>
      <c r="C13" s="17"/>
      <c r="D13" s="22"/>
      <c r="E13" s="87"/>
      <c r="F13" s="22"/>
      <c r="G13" s="22"/>
      <c r="H13" s="22"/>
      <c r="I13" s="16"/>
      <c r="J13" s="19"/>
    </row>
    <row r="14" spans="1:11" ht="15" customHeight="1" x14ac:dyDescent="0.2">
      <c r="A14" s="12"/>
      <c r="B14" s="12"/>
      <c r="C14" s="17"/>
      <c r="D14" s="22"/>
      <c r="E14" s="87"/>
      <c r="F14" s="22"/>
      <c r="G14" s="22"/>
      <c r="H14" s="22"/>
      <c r="I14" s="16"/>
      <c r="J14" s="19"/>
    </row>
    <row r="15" spans="1:11" ht="15" customHeight="1" x14ac:dyDescent="0.2">
      <c r="A15" s="12"/>
      <c r="B15" s="12"/>
      <c r="C15" s="17"/>
      <c r="D15" s="22"/>
      <c r="E15" s="87"/>
      <c r="F15" s="22"/>
      <c r="G15" s="22"/>
      <c r="H15" s="22"/>
      <c r="I15" s="16"/>
      <c r="J15" s="19"/>
    </row>
    <row r="16" spans="1:11" ht="15" customHeight="1" x14ac:dyDescent="0.2">
      <c r="A16" s="12"/>
      <c r="B16" s="12"/>
      <c r="C16" s="17"/>
      <c r="D16" s="22"/>
      <c r="E16" s="87"/>
      <c r="F16" s="22"/>
      <c r="G16" s="22"/>
      <c r="H16" s="22"/>
      <c r="I16" s="16"/>
      <c r="J16" s="19"/>
    </row>
    <row r="17" spans="1:10" ht="15" customHeight="1" x14ac:dyDescent="0.2">
      <c r="A17" s="12"/>
      <c r="B17" s="12"/>
      <c r="C17" s="17"/>
      <c r="D17" s="22"/>
      <c r="E17" s="87"/>
      <c r="F17" s="22"/>
      <c r="G17" s="22"/>
      <c r="H17" s="22"/>
      <c r="I17" s="16"/>
      <c r="J17" s="19"/>
    </row>
    <row r="18" spans="1:10" ht="5.0999999999999996" customHeight="1" x14ac:dyDescent="0.2">
      <c r="A18" s="89"/>
      <c r="B18" s="89"/>
      <c r="C18" s="84"/>
      <c r="D18" s="84"/>
      <c r="E18" s="84"/>
      <c r="F18" s="84"/>
      <c r="G18" s="84"/>
      <c r="H18" s="84"/>
      <c r="I18" s="84"/>
      <c r="J18" s="84"/>
    </row>
    <row r="19" spans="1:10" ht="18" customHeight="1" x14ac:dyDescent="0.25">
      <c r="A19" s="83" t="s">
        <v>73</v>
      </c>
      <c r="B19" s="8">
        <f>SUM(A8:B17)</f>
        <v>1253.6000000000001</v>
      </c>
      <c r="C19" s="90"/>
      <c r="D19" s="21"/>
      <c r="E19" s="21"/>
      <c r="F19" s="21"/>
      <c r="G19" s="21"/>
      <c r="H19" s="21"/>
      <c r="I19" s="21"/>
      <c r="J19" s="21"/>
    </row>
    <row r="20" spans="1:10" x14ac:dyDescent="0.2">
      <c r="A20" s="33"/>
      <c r="B20" s="33"/>
      <c r="C20" s="33"/>
      <c r="D20" s="33"/>
      <c r="E20" s="33"/>
      <c r="F20" s="33"/>
      <c r="G20" s="33"/>
      <c r="H20" s="33"/>
      <c r="I20" s="33"/>
      <c r="J20" s="33"/>
    </row>
    <row r="21" spans="1:10" ht="15" x14ac:dyDescent="0.25">
      <c r="A21" s="11" t="s">
        <v>1</v>
      </c>
      <c r="B21" s="33"/>
      <c r="C21" s="33"/>
      <c r="D21" s="33"/>
      <c r="E21" s="33"/>
      <c r="F21" s="33"/>
      <c r="G21" s="33"/>
      <c r="H21" s="33"/>
      <c r="I21" s="33"/>
      <c r="J21" s="33"/>
    </row>
    <row r="22" spans="1:10" x14ac:dyDescent="0.2">
      <c r="A22" s="33"/>
      <c r="B22" s="33"/>
      <c r="C22" s="33"/>
      <c r="D22" s="33"/>
      <c r="E22" s="33"/>
      <c r="F22" s="33"/>
      <c r="G22" s="33"/>
      <c r="H22" s="33"/>
      <c r="I22" s="33"/>
      <c r="J22" s="33"/>
    </row>
    <row r="23" spans="1:10" ht="18" customHeight="1" x14ac:dyDescent="0.2">
      <c r="A23" s="42" t="s">
        <v>5</v>
      </c>
      <c r="B23" s="38" t="s">
        <v>7</v>
      </c>
      <c r="C23" s="38" t="s">
        <v>8</v>
      </c>
      <c r="D23" s="38"/>
      <c r="E23" s="38"/>
      <c r="F23" s="38"/>
      <c r="G23" s="39"/>
      <c r="H23" s="41"/>
      <c r="I23" s="38" t="s">
        <v>4</v>
      </c>
      <c r="J23" s="33"/>
    </row>
    <row r="24" spans="1:10" ht="15" customHeight="1" x14ac:dyDescent="0.2">
      <c r="A24" s="24">
        <f t="shared" ref="A24:A33" si="0">IF(B24&gt;0,B24+B24,"")</f>
        <v>712.78</v>
      </c>
      <c r="B24" s="12">
        <v>356.39</v>
      </c>
      <c r="C24" s="18">
        <v>3</v>
      </c>
      <c r="D24" s="18">
        <v>9</v>
      </c>
      <c r="E24" s="23"/>
      <c r="F24" s="23"/>
      <c r="G24" s="23"/>
      <c r="H24" s="22"/>
      <c r="I24" s="19" t="s">
        <v>109</v>
      </c>
      <c r="J24" s="33"/>
    </row>
    <row r="25" spans="1:10" ht="15" customHeight="1" x14ac:dyDescent="0.2">
      <c r="A25" s="24">
        <f t="shared" si="0"/>
        <v>178</v>
      </c>
      <c r="B25" s="12">
        <v>89</v>
      </c>
      <c r="C25" s="18">
        <v>4</v>
      </c>
      <c r="D25" s="18">
        <v>10</v>
      </c>
      <c r="E25" s="23"/>
      <c r="F25" s="23"/>
      <c r="G25" s="23"/>
      <c r="H25" s="22"/>
      <c r="I25" s="19" t="s">
        <v>110</v>
      </c>
      <c r="J25" s="33"/>
    </row>
    <row r="26" spans="1:10" ht="15" customHeight="1" x14ac:dyDescent="0.2">
      <c r="A26" s="24" t="str">
        <f t="shared" si="0"/>
        <v/>
      </c>
      <c r="B26" s="12"/>
      <c r="C26" s="18"/>
      <c r="D26" s="18"/>
      <c r="E26" s="23"/>
      <c r="F26" s="23"/>
      <c r="G26" s="23"/>
      <c r="H26" s="22"/>
      <c r="I26" s="19"/>
      <c r="J26" s="33"/>
    </row>
    <row r="27" spans="1:10" ht="15" customHeight="1" x14ac:dyDescent="0.2">
      <c r="A27" s="24" t="str">
        <f t="shared" si="0"/>
        <v/>
      </c>
      <c r="B27" s="12"/>
      <c r="C27" s="18"/>
      <c r="D27" s="18"/>
      <c r="E27" s="23"/>
      <c r="F27" s="23"/>
      <c r="G27" s="23"/>
      <c r="H27" s="22"/>
      <c r="I27" s="68"/>
      <c r="J27" s="33"/>
    </row>
    <row r="28" spans="1:10" ht="15" customHeight="1" x14ac:dyDescent="0.2">
      <c r="A28" s="24" t="str">
        <f t="shared" si="0"/>
        <v/>
      </c>
      <c r="B28" s="12"/>
      <c r="C28" s="18"/>
      <c r="D28" s="18"/>
      <c r="E28" s="23"/>
      <c r="F28" s="23"/>
      <c r="G28" s="23"/>
      <c r="H28" s="22"/>
      <c r="I28" s="19"/>
      <c r="J28" s="33"/>
    </row>
    <row r="29" spans="1:10" ht="15" customHeight="1" x14ac:dyDescent="0.2">
      <c r="A29" s="24" t="str">
        <f t="shared" si="0"/>
        <v/>
      </c>
      <c r="B29" s="12"/>
      <c r="C29" s="18"/>
      <c r="D29" s="18"/>
      <c r="E29" s="23"/>
      <c r="F29" s="23"/>
      <c r="G29" s="23"/>
      <c r="H29" s="22"/>
      <c r="I29" s="19"/>
      <c r="J29" s="33"/>
    </row>
    <row r="30" spans="1:10" ht="15" customHeight="1" x14ac:dyDescent="0.2">
      <c r="A30" s="24" t="str">
        <f t="shared" si="0"/>
        <v/>
      </c>
      <c r="B30" s="12"/>
      <c r="C30" s="18"/>
      <c r="D30" s="18"/>
      <c r="E30" s="23"/>
      <c r="F30" s="23"/>
      <c r="G30" s="23"/>
      <c r="H30" s="22"/>
      <c r="I30" s="19"/>
      <c r="J30" s="33"/>
    </row>
    <row r="31" spans="1:10" ht="15" customHeight="1" x14ac:dyDescent="0.2">
      <c r="A31" s="24" t="str">
        <f t="shared" si="0"/>
        <v/>
      </c>
      <c r="B31" s="12"/>
      <c r="C31" s="18"/>
      <c r="D31" s="18"/>
      <c r="E31" s="23"/>
      <c r="F31" s="23"/>
      <c r="G31" s="23"/>
      <c r="H31" s="22"/>
      <c r="I31" s="19"/>
      <c r="J31" s="33"/>
    </row>
    <row r="32" spans="1:10" ht="15" customHeight="1" x14ac:dyDescent="0.2">
      <c r="A32" s="24" t="str">
        <f t="shared" si="0"/>
        <v/>
      </c>
      <c r="B32" s="12"/>
      <c r="C32" s="18"/>
      <c r="D32" s="18"/>
      <c r="E32" s="23"/>
      <c r="F32" s="23"/>
      <c r="G32" s="23"/>
      <c r="H32" s="22"/>
      <c r="I32" s="19"/>
      <c r="J32" s="33"/>
    </row>
    <row r="33" spans="1:10" ht="15" customHeight="1" x14ac:dyDescent="0.2">
      <c r="A33" s="24" t="str">
        <f t="shared" si="0"/>
        <v/>
      </c>
      <c r="B33" s="12"/>
      <c r="C33" s="18"/>
      <c r="D33" s="18"/>
      <c r="E33" s="23"/>
      <c r="F33" s="23"/>
      <c r="G33" s="23"/>
      <c r="H33" s="22"/>
      <c r="I33" s="19"/>
      <c r="J33" s="33"/>
    </row>
    <row r="34" spans="1:10" ht="18" customHeight="1" x14ac:dyDescent="0.2">
      <c r="A34" s="8">
        <f>SUM(A24:A33)</f>
        <v>890.78</v>
      </c>
      <c r="B34" s="22"/>
      <c r="C34" s="22"/>
      <c r="D34" s="22"/>
      <c r="E34" s="22"/>
      <c r="F34" s="22"/>
      <c r="G34" s="22"/>
      <c r="H34" s="22"/>
      <c r="I34" s="22"/>
      <c r="J34" s="33"/>
    </row>
    <row r="35" spans="1:10" x14ac:dyDescent="0.2">
      <c r="A35" s="33"/>
      <c r="B35" s="33"/>
      <c r="C35" s="33"/>
      <c r="D35" s="33"/>
      <c r="E35" s="33"/>
      <c r="F35" s="33"/>
      <c r="G35" s="33"/>
      <c r="H35" s="33"/>
      <c r="I35" s="33"/>
      <c r="J35" s="33"/>
    </row>
    <row r="36" spans="1:10" x14ac:dyDescent="0.2">
      <c r="A36" s="33"/>
      <c r="B36" s="33"/>
      <c r="C36" s="33"/>
      <c r="D36" s="33"/>
      <c r="E36" s="33"/>
      <c r="F36" s="33"/>
      <c r="G36" s="33"/>
      <c r="H36" s="33"/>
      <c r="I36" s="33"/>
      <c r="J36" s="33"/>
    </row>
    <row r="37" spans="1:10" ht="15" x14ac:dyDescent="0.25">
      <c r="A37" s="3" t="s">
        <v>2</v>
      </c>
      <c r="B37" s="33"/>
      <c r="C37" s="33"/>
      <c r="D37" s="33"/>
      <c r="E37" s="33"/>
      <c r="F37" s="33"/>
      <c r="G37" s="33"/>
      <c r="H37" s="33"/>
      <c r="I37" s="33"/>
      <c r="J37" s="33"/>
    </row>
    <row r="38" spans="1:10" x14ac:dyDescent="0.2">
      <c r="A38" s="33"/>
      <c r="B38" s="33"/>
      <c r="C38" s="33"/>
      <c r="D38" s="33"/>
      <c r="E38" s="33"/>
      <c r="F38" s="33"/>
      <c r="G38" s="33"/>
      <c r="H38" s="33"/>
      <c r="I38" s="33"/>
      <c r="J38" s="33"/>
    </row>
    <row r="39" spans="1:10" ht="18" customHeight="1" x14ac:dyDescent="0.2">
      <c r="A39" s="38" t="s">
        <v>5</v>
      </c>
      <c r="B39" s="38" t="s">
        <v>7</v>
      </c>
      <c r="C39" s="38" t="s">
        <v>9</v>
      </c>
      <c r="D39" s="38"/>
      <c r="E39" s="38"/>
      <c r="F39" s="38"/>
      <c r="G39" s="39"/>
      <c r="H39" s="41"/>
      <c r="I39" s="38" t="s">
        <v>4</v>
      </c>
      <c r="J39" s="33"/>
    </row>
    <row r="40" spans="1:10" ht="15" customHeight="1" x14ac:dyDescent="0.2">
      <c r="A40" s="24">
        <f t="shared" ref="A40:A49" si="1">IF(B40&gt;0,B40+B40+B40+B40,"")</f>
        <v>300</v>
      </c>
      <c r="B40" s="12">
        <v>75</v>
      </c>
      <c r="C40" s="18">
        <v>2</v>
      </c>
      <c r="D40" s="18">
        <v>5</v>
      </c>
      <c r="E40" s="18">
        <v>8</v>
      </c>
      <c r="F40" s="18">
        <v>11</v>
      </c>
      <c r="G40" s="23"/>
      <c r="H40" s="22"/>
      <c r="I40" s="19" t="s">
        <v>111</v>
      </c>
      <c r="J40" s="33"/>
    </row>
    <row r="41" spans="1:10" ht="15" customHeight="1" x14ac:dyDescent="0.2">
      <c r="A41" s="24">
        <f t="shared" si="1"/>
        <v>204.36</v>
      </c>
      <c r="B41" s="12">
        <v>51.09</v>
      </c>
      <c r="C41" s="18">
        <v>3</v>
      </c>
      <c r="D41" s="18">
        <v>6</v>
      </c>
      <c r="E41" s="18">
        <v>9</v>
      </c>
      <c r="F41" s="18">
        <v>12</v>
      </c>
      <c r="G41" s="23"/>
      <c r="H41" s="22"/>
      <c r="I41" s="19" t="s">
        <v>112</v>
      </c>
      <c r="J41" s="33"/>
    </row>
    <row r="42" spans="1:10" ht="15" customHeight="1" x14ac:dyDescent="0.2">
      <c r="A42" s="24" t="str">
        <f t="shared" si="1"/>
        <v/>
      </c>
      <c r="B42" s="12"/>
      <c r="C42" s="18"/>
      <c r="D42" s="18"/>
      <c r="E42" s="18"/>
      <c r="F42" s="18"/>
      <c r="G42" s="23"/>
      <c r="H42" s="22"/>
      <c r="I42" s="19"/>
      <c r="J42" s="33"/>
    </row>
    <row r="43" spans="1:10" ht="15" customHeight="1" x14ac:dyDescent="0.2">
      <c r="A43" s="24" t="str">
        <f t="shared" si="1"/>
        <v/>
      </c>
      <c r="B43" s="12"/>
      <c r="C43" s="18"/>
      <c r="D43" s="18"/>
      <c r="E43" s="18"/>
      <c r="F43" s="18"/>
      <c r="G43" s="23"/>
      <c r="H43" s="22"/>
      <c r="I43" s="19"/>
      <c r="J43" s="33"/>
    </row>
    <row r="44" spans="1:10" ht="15" customHeight="1" x14ac:dyDescent="0.2">
      <c r="A44" s="24" t="str">
        <f t="shared" si="1"/>
        <v/>
      </c>
      <c r="B44" s="12"/>
      <c r="C44" s="18"/>
      <c r="D44" s="18"/>
      <c r="E44" s="18"/>
      <c r="F44" s="18"/>
      <c r="G44" s="23"/>
      <c r="H44" s="22"/>
      <c r="I44" s="19"/>
      <c r="J44" s="33"/>
    </row>
    <row r="45" spans="1:10" ht="15" customHeight="1" x14ac:dyDescent="0.2">
      <c r="A45" s="24" t="str">
        <f t="shared" si="1"/>
        <v/>
      </c>
      <c r="B45" s="12"/>
      <c r="C45" s="18"/>
      <c r="D45" s="18"/>
      <c r="E45" s="18"/>
      <c r="F45" s="18"/>
      <c r="G45" s="23"/>
      <c r="H45" s="22"/>
      <c r="I45" s="19"/>
      <c r="J45" s="33"/>
    </row>
    <row r="46" spans="1:10" ht="15" customHeight="1" x14ac:dyDescent="0.2">
      <c r="A46" s="24" t="str">
        <f t="shared" si="1"/>
        <v/>
      </c>
      <c r="B46" s="12"/>
      <c r="C46" s="18"/>
      <c r="D46" s="18"/>
      <c r="E46" s="18"/>
      <c r="F46" s="18"/>
      <c r="G46" s="23"/>
      <c r="H46" s="22"/>
      <c r="I46" s="19"/>
      <c r="J46" s="33"/>
    </row>
    <row r="47" spans="1:10" ht="15" customHeight="1" x14ac:dyDescent="0.2">
      <c r="A47" s="24" t="str">
        <f t="shared" si="1"/>
        <v/>
      </c>
      <c r="B47" s="12"/>
      <c r="C47" s="18"/>
      <c r="D47" s="18"/>
      <c r="E47" s="18"/>
      <c r="F47" s="18"/>
      <c r="G47" s="23"/>
      <c r="H47" s="22"/>
      <c r="I47" s="19"/>
      <c r="J47" s="33"/>
    </row>
    <row r="48" spans="1:10" ht="15" customHeight="1" x14ac:dyDescent="0.2">
      <c r="A48" s="24" t="str">
        <f t="shared" si="1"/>
        <v/>
      </c>
      <c r="B48" s="12"/>
      <c r="C48" s="18"/>
      <c r="D48" s="18"/>
      <c r="E48" s="18"/>
      <c r="F48" s="18"/>
      <c r="G48" s="23"/>
      <c r="H48" s="22"/>
      <c r="I48" s="19"/>
      <c r="J48" s="33"/>
    </row>
    <row r="49" spans="1:10" ht="15" customHeight="1" x14ac:dyDescent="0.2">
      <c r="A49" s="24" t="str">
        <f t="shared" si="1"/>
        <v/>
      </c>
      <c r="B49" s="12"/>
      <c r="C49" s="18"/>
      <c r="D49" s="18"/>
      <c r="E49" s="18"/>
      <c r="F49" s="18"/>
      <c r="G49" s="23"/>
      <c r="H49" s="22"/>
      <c r="I49" s="19"/>
      <c r="J49" s="33"/>
    </row>
    <row r="50" spans="1:10" ht="18" customHeight="1" x14ac:dyDescent="0.2">
      <c r="A50" s="8">
        <f>SUM(A40:A49)</f>
        <v>504.36</v>
      </c>
      <c r="B50" s="22"/>
      <c r="C50" s="22"/>
      <c r="D50" s="22"/>
      <c r="E50" s="22"/>
      <c r="F50" s="22"/>
      <c r="G50" s="22"/>
      <c r="H50" s="22"/>
      <c r="I50" s="22"/>
      <c r="J50" s="33"/>
    </row>
    <row r="51" spans="1:10" x14ac:dyDescent="0.2">
      <c r="A51" s="33"/>
      <c r="B51" s="33"/>
      <c r="C51" s="33"/>
      <c r="D51" s="33"/>
      <c r="E51" s="33"/>
      <c r="F51" s="33"/>
      <c r="G51" s="33"/>
      <c r="H51" s="33"/>
      <c r="I51" s="33"/>
      <c r="J51" s="33"/>
    </row>
    <row r="52" spans="1:10" ht="15" x14ac:dyDescent="0.25">
      <c r="A52" s="3" t="s">
        <v>64</v>
      </c>
      <c r="B52" s="33"/>
      <c r="C52" s="33"/>
      <c r="D52" s="33"/>
      <c r="E52" s="33"/>
      <c r="F52" s="33"/>
      <c r="G52" s="33"/>
      <c r="H52" s="33"/>
      <c r="I52" s="33"/>
      <c r="J52" s="33"/>
    </row>
    <row r="53" spans="1:10" x14ac:dyDescent="0.2">
      <c r="A53" s="33"/>
      <c r="B53" s="33"/>
      <c r="C53" s="33"/>
      <c r="D53" s="33"/>
      <c r="E53" s="33"/>
      <c r="F53" s="33"/>
      <c r="G53" s="33"/>
      <c r="H53" s="33"/>
      <c r="I53" s="33"/>
      <c r="J53" s="33"/>
    </row>
    <row r="54" spans="1:10" ht="18" customHeight="1" x14ac:dyDescent="0.2">
      <c r="A54" s="38" t="s">
        <v>5</v>
      </c>
      <c r="B54" s="38" t="s">
        <v>7</v>
      </c>
      <c r="C54" s="38" t="s">
        <v>9</v>
      </c>
      <c r="D54" s="38"/>
      <c r="E54" s="38"/>
      <c r="F54" s="38"/>
      <c r="G54" s="39"/>
      <c r="H54" s="41"/>
      <c r="I54" s="38" t="s">
        <v>4</v>
      </c>
      <c r="J54" s="33"/>
    </row>
    <row r="55" spans="1:10" ht="15" customHeight="1" x14ac:dyDescent="0.2">
      <c r="A55" s="24">
        <f t="shared" ref="A55:A60" si="2">IF(B55=0,"",IF(H55&gt;0,B55+B55+B55+B55+B55+B55,B55+B55+B55+B55+B55))</f>
        <v>218.82</v>
      </c>
      <c r="B55" s="12">
        <v>36.47</v>
      </c>
      <c r="C55" s="18">
        <v>2</v>
      </c>
      <c r="D55" s="18">
        <v>4</v>
      </c>
      <c r="E55" s="18">
        <v>6</v>
      </c>
      <c r="F55" s="18">
        <v>8</v>
      </c>
      <c r="G55" s="18">
        <v>10</v>
      </c>
      <c r="H55" s="17">
        <v>12</v>
      </c>
      <c r="I55" s="19" t="s">
        <v>113</v>
      </c>
      <c r="J55" s="33"/>
    </row>
    <row r="56" spans="1:10" ht="15" customHeight="1" x14ac:dyDescent="0.2">
      <c r="A56" s="24">
        <f t="shared" si="2"/>
        <v>320</v>
      </c>
      <c r="B56" s="12">
        <v>64</v>
      </c>
      <c r="C56" s="18">
        <v>3</v>
      </c>
      <c r="D56" s="18">
        <v>5</v>
      </c>
      <c r="E56" s="18">
        <v>7</v>
      </c>
      <c r="F56" s="18">
        <v>9</v>
      </c>
      <c r="G56" s="18">
        <v>11</v>
      </c>
      <c r="H56" s="17"/>
      <c r="I56" s="19" t="s">
        <v>114</v>
      </c>
      <c r="J56" s="33"/>
    </row>
    <row r="57" spans="1:10" ht="15" customHeight="1" x14ac:dyDescent="0.2">
      <c r="A57" s="24" t="str">
        <f t="shared" si="2"/>
        <v/>
      </c>
      <c r="B57" s="12"/>
      <c r="C57" s="18"/>
      <c r="D57" s="18"/>
      <c r="E57" s="18"/>
      <c r="F57" s="18"/>
      <c r="G57" s="18"/>
      <c r="H57" s="17"/>
      <c r="I57" s="19"/>
      <c r="J57" s="33"/>
    </row>
    <row r="58" spans="1:10" ht="15" customHeight="1" x14ac:dyDescent="0.2">
      <c r="A58" s="24" t="str">
        <f t="shared" si="2"/>
        <v/>
      </c>
      <c r="B58" s="12"/>
      <c r="C58" s="18"/>
      <c r="D58" s="18"/>
      <c r="E58" s="18"/>
      <c r="F58" s="18"/>
      <c r="G58" s="18"/>
      <c r="H58" s="17"/>
      <c r="I58" s="19"/>
      <c r="J58" s="33"/>
    </row>
    <row r="59" spans="1:10" ht="15" customHeight="1" x14ac:dyDescent="0.2">
      <c r="A59" s="24" t="str">
        <f t="shared" si="2"/>
        <v/>
      </c>
      <c r="B59" s="12"/>
      <c r="C59" s="18"/>
      <c r="D59" s="18"/>
      <c r="E59" s="18"/>
      <c r="F59" s="18"/>
      <c r="G59" s="18"/>
      <c r="H59" s="17"/>
      <c r="I59" s="19"/>
      <c r="J59" s="33"/>
    </row>
    <row r="60" spans="1:10" ht="15" customHeight="1" x14ac:dyDescent="0.2">
      <c r="A60" s="24" t="str">
        <f t="shared" si="2"/>
        <v/>
      </c>
      <c r="B60" s="12"/>
      <c r="C60" s="18"/>
      <c r="D60" s="18"/>
      <c r="E60" s="18"/>
      <c r="F60" s="18"/>
      <c r="G60" s="18"/>
      <c r="H60" s="17"/>
      <c r="I60" s="19"/>
      <c r="J60" s="33"/>
    </row>
    <row r="61" spans="1:10" ht="18" customHeight="1" x14ac:dyDescent="0.2">
      <c r="A61" s="8">
        <f>SUM(A55:A60)</f>
        <v>538.81999999999994</v>
      </c>
      <c r="B61" s="22"/>
      <c r="C61" s="22"/>
      <c r="D61" s="22"/>
      <c r="E61" s="22"/>
      <c r="F61" s="22"/>
      <c r="G61" s="22"/>
      <c r="H61" s="22"/>
      <c r="I61" s="22"/>
      <c r="J61" s="33"/>
    </row>
    <row r="62" spans="1:10" x14ac:dyDescent="0.2">
      <c r="A62" s="33"/>
      <c r="B62" s="33"/>
      <c r="C62" s="33"/>
      <c r="D62" s="33"/>
      <c r="E62" s="33"/>
      <c r="F62" s="33"/>
      <c r="G62" s="33"/>
      <c r="H62" s="33"/>
      <c r="I62" s="33"/>
      <c r="J62" s="33"/>
    </row>
    <row r="63" spans="1:10" x14ac:dyDescent="0.2">
      <c r="A63" s="33"/>
      <c r="B63" s="33"/>
      <c r="C63" s="33"/>
      <c r="D63" s="33"/>
      <c r="E63" s="33"/>
      <c r="F63" s="33"/>
      <c r="G63" s="33"/>
      <c r="H63" s="33"/>
      <c r="I63" s="33"/>
      <c r="J63" s="33"/>
    </row>
    <row r="64" spans="1:10" ht="15" x14ac:dyDescent="0.25">
      <c r="A64" s="3" t="s">
        <v>10</v>
      </c>
      <c r="B64" s="33"/>
      <c r="C64" s="33"/>
      <c r="D64" s="33"/>
      <c r="E64" s="33"/>
      <c r="F64" s="33"/>
      <c r="G64" s="33"/>
      <c r="H64" s="33"/>
      <c r="I64" s="33"/>
      <c r="J64" s="33"/>
    </row>
    <row r="65" spans="1:10" x14ac:dyDescent="0.2">
      <c r="A65" s="33"/>
      <c r="B65" s="33"/>
      <c r="C65" s="33"/>
      <c r="D65" s="33"/>
      <c r="E65" s="33"/>
      <c r="F65" s="33"/>
      <c r="G65" s="33"/>
      <c r="H65" s="33"/>
      <c r="I65" s="33"/>
      <c r="J65" s="33"/>
    </row>
    <row r="66" spans="1:10" ht="18" customHeight="1" x14ac:dyDescent="0.2">
      <c r="A66" s="38" t="s">
        <v>3</v>
      </c>
      <c r="B66" s="39"/>
      <c r="C66" s="40"/>
      <c r="D66" s="40"/>
      <c r="E66" s="40"/>
      <c r="F66" s="40"/>
      <c r="G66" s="40"/>
      <c r="H66" s="41"/>
      <c r="I66" s="38" t="s">
        <v>4</v>
      </c>
      <c r="J66" s="33"/>
    </row>
    <row r="67" spans="1:10" ht="15" customHeight="1" x14ac:dyDescent="0.2">
      <c r="A67" s="12">
        <v>647.89</v>
      </c>
      <c r="B67" s="25"/>
      <c r="C67" s="26"/>
      <c r="D67" s="26"/>
      <c r="E67" s="26"/>
      <c r="F67" s="26"/>
      <c r="G67" s="26"/>
      <c r="H67" s="27"/>
      <c r="I67" s="20" t="s">
        <v>115</v>
      </c>
      <c r="J67" s="33"/>
    </row>
    <row r="68" spans="1:10" ht="15" customHeight="1" x14ac:dyDescent="0.2">
      <c r="A68" s="12">
        <v>34.47</v>
      </c>
      <c r="B68" s="25"/>
      <c r="C68" s="26"/>
      <c r="D68" s="26"/>
      <c r="E68" s="26"/>
      <c r="F68" s="26"/>
      <c r="G68" s="26"/>
      <c r="H68" s="27"/>
      <c r="I68" s="19" t="s">
        <v>116</v>
      </c>
      <c r="J68" s="33"/>
    </row>
    <row r="69" spans="1:10" ht="15" customHeight="1" x14ac:dyDescent="0.2">
      <c r="A69" s="12">
        <v>6.89</v>
      </c>
      <c r="B69" s="25"/>
      <c r="C69" s="26"/>
      <c r="D69" s="26"/>
      <c r="E69" s="26"/>
      <c r="F69" s="26"/>
      <c r="G69" s="26"/>
      <c r="H69" s="27"/>
      <c r="I69" s="19" t="s">
        <v>117</v>
      </c>
      <c r="J69" s="33"/>
    </row>
    <row r="70" spans="1:10" ht="15" customHeight="1" x14ac:dyDescent="0.2">
      <c r="A70" s="12">
        <v>18</v>
      </c>
      <c r="B70" s="25"/>
      <c r="C70" s="26"/>
      <c r="D70" s="26"/>
      <c r="E70" s="26"/>
      <c r="F70" s="26"/>
      <c r="G70" s="26"/>
      <c r="H70" s="27"/>
      <c r="I70" s="19" t="s">
        <v>118</v>
      </c>
      <c r="J70" s="33"/>
    </row>
    <row r="71" spans="1:10" ht="15" customHeight="1" x14ac:dyDescent="0.2">
      <c r="A71" s="12">
        <v>9.25</v>
      </c>
      <c r="B71" s="25"/>
      <c r="C71" s="26"/>
      <c r="D71" s="26"/>
      <c r="E71" s="26"/>
      <c r="F71" s="26"/>
      <c r="G71" s="26"/>
      <c r="H71" s="27"/>
      <c r="I71" s="19" t="s">
        <v>119</v>
      </c>
      <c r="J71" s="33"/>
    </row>
    <row r="72" spans="1:10" ht="15" customHeight="1" x14ac:dyDescent="0.2">
      <c r="A72" s="12">
        <v>8.15</v>
      </c>
      <c r="B72" s="25"/>
      <c r="C72" s="26"/>
      <c r="D72" s="26"/>
      <c r="E72" s="26"/>
      <c r="F72" s="26"/>
      <c r="G72" s="26"/>
      <c r="H72" s="27"/>
      <c r="I72" s="19" t="s">
        <v>120</v>
      </c>
      <c r="J72" s="33"/>
    </row>
    <row r="73" spans="1:10" ht="15" customHeight="1" x14ac:dyDescent="0.2">
      <c r="A73" s="12">
        <v>71.25</v>
      </c>
      <c r="B73" s="25"/>
      <c r="C73" s="26"/>
      <c r="D73" s="26"/>
      <c r="E73" s="26"/>
      <c r="F73" s="26"/>
      <c r="G73" s="26"/>
      <c r="H73" s="27"/>
      <c r="I73" s="19" t="s">
        <v>121</v>
      </c>
      <c r="J73" s="33"/>
    </row>
    <row r="74" spans="1:10" ht="15" customHeight="1" x14ac:dyDescent="0.2">
      <c r="A74" s="12">
        <v>240</v>
      </c>
      <c r="B74" s="25"/>
      <c r="C74" s="26"/>
      <c r="D74" s="26"/>
      <c r="E74" s="26"/>
      <c r="F74" s="26"/>
      <c r="G74" s="26"/>
      <c r="H74" s="27"/>
      <c r="I74" s="19" t="s">
        <v>122</v>
      </c>
      <c r="J74" s="33"/>
    </row>
    <row r="75" spans="1:10" ht="15" customHeight="1" x14ac:dyDescent="0.2">
      <c r="A75" s="12">
        <v>35</v>
      </c>
      <c r="B75" s="25"/>
      <c r="C75" s="26"/>
      <c r="D75" s="26"/>
      <c r="E75" s="26"/>
      <c r="F75" s="26"/>
      <c r="G75" s="26"/>
      <c r="H75" s="27"/>
      <c r="I75" s="19" t="s">
        <v>123</v>
      </c>
      <c r="J75" s="33"/>
    </row>
    <row r="76" spans="1:10" ht="15" customHeight="1" x14ac:dyDescent="0.2">
      <c r="A76" s="12">
        <v>15</v>
      </c>
      <c r="B76" s="25"/>
      <c r="C76" s="26"/>
      <c r="D76" s="26"/>
      <c r="E76" s="26"/>
      <c r="F76" s="26"/>
      <c r="G76" s="26"/>
      <c r="H76" s="27"/>
      <c r="I76" s="19" t="s">
        <v>124</v>
      </c>
      <c r="J76" s="33"/>
    </row>
    <row r="77" spans="1:10" ht="15" customHeight="1" x14ac:dyDescent="0.2">
      <c r="A77" s="12">
        <v>15</v>
      </c>
      <c r="B77" s="25"/>
      <c r="C77" s="26"/>
      <c r="D77" s="26"/>
      <c r="E77" s="26"/>
      <c r="F77" s="26"/>
      <c r="G77" s="26"/>
      <c r="H77" s="27"/>
      <c r="I77" s="19" t="s">
        <v>125</v>
      </c>
      <c r="J77" s="33"/>
    </row>
    <row r="78" spans="1:10" ht="15" customHeight="1" x14ac:dyDescent="0.2">
      <c r="A78" s="12"/>
      <c r="B78" s="25"/>
      <c r="C78" s="26"/>
      <c r="D78" s="26"/>
      <c r="E78" s="26"/>
      <c r="F78" s="26"/>
      <c r="G78" s="26"/>
      <c r="H78" s="27"/>
      <c r="I78" s="19"/>
      <c r="J78" s="33"/>
    </row>
    <row r="79" spans="1:10" ht="15" customHeight="1" x14ac:dyDescent="0.2">
      <c r="A79" s="12"/>
      <c r="B79" s="25"/>
      <c r="C79" s="26"/>
      <c r="D79" s="26"/>
      <c r="E79" s="26"/>
      <c r="F79" s="26"/>
      <c r="G79" s="26"/>
      <c r="H79" s="27"/>
      <c r="I79" s="19"/>
      <c r="J79" s="33"/>
    </row>
    <row r="80" spans="1:10" ht="15" customHeight="1" x14ac:dyDescent="0.2">
      <c r="A80" s="12"/>
      <c r="B80" s="25"/>
      <c r="C80" s="26"/>
      <c r="D80" s="26"/>
      <c r="E80" s="26"/>
      <c r="F80" s="26"/>
      <c r="G80" s="26"/>
      <c r="H80" s="27"/>
      <c r="I80" s="19"/>
      <c r="J80" s="33"/>
    </row>
    <row r="81" spans="1:10" ht="15" customHeight="1" x14ac:dyDescent="0.2">
      <c r="A81" s="12"/>
      <c r="B81" s="25"/>
      <c r="C81" s="26"/>
      <c r="D81" s="26"/>
      <c r="E81" s="26"/>
      <c r="F81" s="26"/>
      <c r="G81" s="26"/>
      <c r="H81" s="27"/>
      <c r="I81" s="19"/>
      <c r="J81" s="33"/>
    </row>
    <row r="82" spans="1:10" ht="15" customHeight="1" x14ac:dyDescent="0.2">
      <c r="A82" s="12"/>
      <c r="B82" s="25"/>
      <c r="C82" s="26"/>
      <c r="D82" s="26"/>
      <c r="E82" s="26"/>
      <c r="F82" s="26"/>
      <c r="G82" s="26"/>
      <c r="H82" s="27"/>
      <c r="I82" s="19"/>
      <c r="J82" s="33"/>
    </row>
    <row r="83" spans="1:10" ht="15" customHeight="1" x14ac:dyDescent="0.2">
      <c r="A83" s="12"/>
      <c r="B83" s="25"/>
      <c r="C83" s="26"/>
      <c r="D83" s="26"/>
      <c r="E83" s="26"/>
      <c r="F83" s="26"/>
      <c r="G83" s="26"/>
      <c r="H83" s="27"/>
      <c r="I83" s="19"/>
      <c r="J83" s="33"/>
    </row>
    <row r="84" spans="1:10" ht="18" customHeight="1" x14ac:dyDescent="0.2">
      <c r="A84" s="8">
        <f>SUM(A67:A83)</f>
        <v>1100.9000000000001</v>
      </c>
      <c r="B84" s="28"/>
      <c r="C84" s="29"/>
      <c r="D84" s="29"/>
      <c r="E84" s="29"/>
      <c r="F84" s="29"/>
      <c r="G84" s="29"/>
      <c r="H84" s="30"/>
      <c r="I84" s="22"/>
      <c r="J84" s="33"/>
    </row>
    <row r="85" spans="1:10" x14ac:dyDescent="0.2">
      <c r="A85" s="33"/>
      <c r="B85" s="33"/>
      <c r="C85" s="33"/>
      <c r="D85" s="33"/>
      <c r="E85" s="33"/>
      <c r="F85" s="33"/>
      <c r="G85" s="33"/>
      <c r="H85" s="33"/>
      <c r="I85" s="33"/>
      <c r="J85" s="33"/>
    </row>
    <row r="86" spans="1:10" x14ac:dyDescent="0.2">
      <c r="A86" s="33"/>
      <c r="B86" s="33"/>
      <c r="C86" s="33"/>
      <c r="D86" s="33"/>
      <c r="E86" s="33"/>
      <c r="F86" s="33"/>
      <c r="G86" s="33"/>
      <c r="H86" s="33"/>
      <c r="I86" s="33"/>
      <c r="J86" s="33"/>
    </row>
    <row r="87" spans="1:10" x14ac:dyDescent="0.2">
      <c r="A87" s="33"/>
      <c r="B87" s="33"/>
      <c r="C87" s="33"/>
      <c r="D87" s="33"/>
      <c r="E87" s="33"/>
      <c r="F87" s="33"/>
      <c r="G87" s="33"/>
      <c r="H87" s="33"/>
      <c r="I87" s="33"/>
      <c r="J87" s="33"/>
    </row>
    <row r="88" spans="1:10" ht="15.75" x14ac:dyDescent="0.25">
      <c r="A88" s="34" t="s">
        <v>12</v>
      </c>
      <c r="B88" s="33"/>
      <c r="C88" s="33"/>
      <c r="D88" s="33"/>
      <c r="E88" s="33"/>
      <c r="F88" s="33"/>
      <c r="G88" s="33"/>
      <c r="H88" s="33"/>
      <c r="I88" s="33"/>
      <c r="J88" s="33"/>
    </row>
    <row r="89" spans="1:10" x14ac:dyDescent="0.2">
      <c r="A89" s="33" t="s">
        <v>13</v>
      </c>
      <c r="B89" s="33"/>
      <c r="C89" s="33"/>
      <c r="D89" s="33"/>
      <c r="E89" s="33"/>
      <c r="F89" s="33"/>
      <c r="G89" s="33"/>
      <c r="H89" s="33"/>
      <c r="I89" s="33"/>
      <c r="J89" s="33"/>
    </row>
    <row r="90" spans="1:10" x14ac:dyDescent="0.2">
      <c r="A90" s="33" t="s">
        <v>14</v>
      </c>
      <c r="B90" s="33"/>
      <c r="C90" s="33"/>
      <c r="D90" s="33"/>
      <c r="E90" s="33"/>
      <c r="F90" s="33"/>
      <c r="G90" s="33"/>
      <c r="H90" s="33"/>
      <c r="I90" s="33"/>
      <c r="J90" s="33"/>
    </row>
    <row r="91" spans="1:10" x14ac:dyDescent="0.2">
      <c r="A91" s="33"/>
      <c r="B91" s="33"/>
      <c r="C91" s="33"/>
      <c r="D91" s="33"/>
      <c r="E91" s="33"/>
      <c r="F91" s="33"/>
      <c r="G91" s="33"/>
      <c r="H91" s="33"/>
      <c r="I91" s="33"/>
      <c r="J91" s="33"/>
    </row>
    <row r="92" spans="1:10" x14ac:dyDescent="0.2">
      <c r="A92" s="32">
        <f>B19</f>
        <v>1253.6000000000001</v>
      </c>
      <c r="B92" s="33" t="s">
        <v>15</v>
      </c>
      <c r="C92" s="33"/>
      <c r="D92" s="33"/>
      <c r="E92" s="33"/>
      <c r="F92" s="33"/>
      <c r="G92" s="33"/>
      <c r="H92" s="33"/>
      <c r="I92" s="33"/>
      <c r="J92" s="33"/>
    </row>
    <row r="93" spans="1:10" x14ac:dyDescent="0.2">
      <c r="A93" s="32">
        <f>SUM(A24:A33)</f>
        <v>890.78</v>
      </c>
      <c r="B93" s="33" t="s">
        <v>16</v>
      </c>
      <c r="C93" s="33"/>
      <c r="D93" s="33"/>
      <c r="E93" s="33"/>
      <c r="F93" s="33"/>
      <c r="G93" s="33"/>
      <c r="H93" s="33"/>
      <c r="I93" s="33"/>
      <c r="J93" s="33"/>
    </row>
    <row r="94" spans="1:10" x14ac:dyDescent="0.2">
      <c r="A94" s="32">
        <f>SUM(A40:A49)</f>
        <v>504.36</v>
      </c>
      <c r="B94" s="33" t="s">
        <v>17</v>
      </c>
      <c r="C94" s="33"/>
      <c r="D94" s="33"/>
      <c r="E94" s="33"/>
      <c r="F94" s="33"/>
      <c r="G94" s="33"/>
      <c r="H94" s="33"/>
      <c r="I94" s="33"/>
      <c r="J94" s="33"/>
    </row>
    <row r="95" spans="1:10" x14ac:dyDescent="0.2">
      <c r="A95" s="32">
        <f>SUM(A55:A60)</f>
        <v>538.81999999999994</v>
      </c>
      <c r="B95" s="33" t="s">
        <v>18</v>
      </c>
      <c r="C95" s="33"/>
      <c r="D95" s="33"/>
      <c r="E95" s="33"/>
      <c r="F95" s="33"/>
      <c r="G95" s="33"/>
      <c r="H95" s="33"/>
      <c r="I95" s="33"/>
      <c r="J95" s="33"/>
    </row>
    <row r="96" spans="1:10" x14ac:dyDescent="0.2">
      <c r="A96" s="33" t="s">
        <v>19</v>
      </c>
      <c r="B96" s="33"/>
      <c r="C96" s="33"/>
      <c r="D96" s="33"/>
      <c r="E96" s="33"/>
      <c r="F96" s="33"/>
      <c r="G96" s="33"/>
      <c r="H96" s="33"/>
      <c r="I96" s="33"/>
      <c r="J96" s="33"/>
    </row>
    <row r="97" spans="1:10" x14ac:dyDescent="0.2">
      <c r="A97" s="32">
        <f>SUM(A92:A95)</f>
        <v>3187.5600000000004</v>
      </c>
      <c r="B97" s="33"/>
      <c r="C97" s="33"/>
      <c r="D97" s="33"/>
      <c r="E97" s="33"/>
      <c r="F97" s="33"/>
      <c r="G97" s="33"/>
      <c r="H97" s="33"/>
      <c r="I97" s="33"/>
      <c r="J97" s="33"/>
    </row>
    <row r="98" spans="1:10" x14ac:dyDescent="0.2">
      <c r="A98" s="33"/>
      <c r="B98" s="33"/>
      <c r="C98" s="33"/>
      <c r="D98" s="33"/>
      <c r="E98" s="33"/>
      <c r="F98" s="33"/>
      <c r="G98" s="33"/>
      <c r="H98" s="33"/>
      <c r="I98" s="33"/>
      <c r="J98" s="33"/>
    </row>
    <row r="99" spans="1:10" x14ac:dyDescent="0.2">
      <c r="A99" s="32">
        <f>IF(A97&gt;0,A97/12,0)</f>
        <v>265.63000000000005</v>
      </c>
      <c r="B99" s="33" t="s">
        <v>20</v>
      </c>
      <c r="C99" s="33"/>
      <c r="D99" s="33"/>
      <c r="E99" s="33"/>
      <c r="F99" s="33"/>
      <c r="G99" s="33"/>
      <c r="H99" s="33"/>
      <c r="I99" s="33"/>
      <c r="J99" s="33"/>
    </row>
    <row r="100" spans="1:10" x14ac:dyDescent="0.2">
      <c r="A100" s="32">
        <f>SUM(A67:A83)</f>
        <v>1100.9000000000001</v>
      </c>
      <c r="B100" s="33" t="s">
        <v>21</v>
      </c>
      <c r="C100" s="33"/>
      <c r="D100" s="33"/>
      <c r="E100" s="33"/>
      <c r="F100" s="33"/>
      <c r="G100" s="33"/>
      <c r="H100" s="33"/>
      <c r="I100" s="33"/>
      <c r="J100" s="33"/>
    </row>
    <row r="101" spans="1:10" x14ac:dyDescent="0.2">
      <c r="A101" s="33"/>
      <c r="B101" s="33"/>
      <c r="C101" s="33"/>
      <c r="D101" s="33"/>
      <c r="E101" s="33"/>
      <c r="F101" s="33"/>
      <c r="G101" s="33"/>
      <c r="H101" s="33"/>
      <c r="I101" s="33"/>
      <c r="J101" s="33"/>
    </row>
    <row r="102" spans="1:10" ht="15.75" x14ac:dyDescent="0.25">
      <c r="A102" s="43">
        <f>SUM(A99:A100)</f>
        <v>1366.5300000000002</v>
      </c>
      <c r="B102" s="34" t="s">
        <v>11</v>
      </c>
      <c r="C102" s="33"/>
      <c r="D102" s="33"/>
      <c r="E102" s="33"/>
      <c r="F102" s="33"/>
      <c r="G102" s="33"/>
      <c r="H102" s="33"/>
      <c r="I102" s="33"/>
      <c r="J102" s="33"/>
    </row>
  </sheetData>
  <sheetProtection password="C5DC" sheet="1" objects="1" scenarios="1"/>
  <phoneticPr fontId="0" type="noConversion"/>
  <dataValidations count="11">
    <dataValidation type="custom" allowBlank="1" showInputMessage="1" showErrorMessage="1" errorTitle="Nicht erlaubt!" error="Dieser Monat darf nicht in dieses Feld eingetragen werden. Benutzen Sie bitte eine andere Zeile!" promptTitle="Achtung!" prompt="Hier ist nur die Eingabe von Monaten ab dem 2.Quartal möglich." sqref="E17">
      <formula1>AND(AVERAGE(C17:E17)&lt;&gt;4,AND(AVERAGE(C17:E17)&lt;&gt;5,(AVERAGE(C17:E17)&lt;&gt;6)))</formula1>
    </dataValidation>
    <dataValidation type="custom" allowBlank="1" showInputMessage="1" showErrorMessage="1" errorTitle="Nicht erlaubt!" error="Dieser Monat darf nicht in dieses Feld eingetragen werden. Benutzen Sie bitte eine andere Zeile!" promptTitle="Achtung!" prompt="Hier ist nur die Eingabe von Monaten ab dem 2.Quartal möglich." sqref="E16">
      <formula1>AND(AVERAGE(C16:E16)&lt;&gt;4,AND(AVERAGE(C16:E16)&lt;&gt;5,(AVERAGE(C16:E16)&lt;&gt;6)))</formula1>
    </dataValidation>
    <dataValidation type="whole" allowBlank="1" showErrorMessage="1" errorTitle="Nicht erlaubt!" error="Dieser Monat gehört in das 2. Halbjahr." sqref="C11 C13 C14 C16 C17">
      <formula1>1</formula1>
      <formula2>6</formula2>
    </dataValidation>
    <dataValidation type="whole" allowBlank="1" showErrorMessage="1" errorTitle="Nicht erlaubt!" error="Dieser Monat gehört in das 2. Halbjahr." sqref="C10">
      <formula1>1</formula1>
      <formula2>6</formula2>
    </dataValidation>
    <dataValidation type="whole" allowBlank="1" showErrorMessage="1" errorTitle="Nicht erlaubt!" error="Dieser Monat gehört in das 2. Halbjahr." sqref="C12 C8 C9">
      <formula1>1</formula1>
      <formula2>6</formula2>
    </dataValidation>
    <dataValidation type="whole" allowBlank="1" showErrorMessage="1" errorTitle="Nicht erlaubt!" error="Dieser Monat gehört in das 2. Halbjahr!" sqref="C15">
      <formula1>1</formula1>
      <formula2>6</formula2>
    </dataValidation>
    <dataValidation type="custom" allowBlank="1" showInputMessage="1" showErrorMessage="1" errorTitle="Nicht erlaubt!" error="Dieser Monat darf nicht in dieses Feld eingetragen werden. Benutzen Sie bitte eine andere Zeile!" promptTitle="Achtung!" prompt="Hier ist nur die Eingabe von Monaten ab dem 2.Quartal möglich." sqref="E15">
      <formula1>AND(AVERAGE(C15:E15)&lt;&gt;4,AND(AVERAGE(C15:E15)&lt;&gt;5,(AVERAGE(C15:E15)&lt;&gt;6)))</formula1>
    </dataValidation>
    <dataValidation type="custom" allowBlank="1" showInputMessage="1" showErrorMessage="1" errorTitle="Nicht erlaubt!" error="Dieser Monat darf nicht in dieses Feld eingetragen werden! Benutzen Sie bitte eine andere Zeile!" promptTitle="Achtung!" prompt="Hier ist nur die Eingabe von Monaten ab dem 2.Quartal möglich." sqref="E8">
      <formula1>AND(AVERAGE(C8:E8)&lt;&gt;4,AND(AVERAGE(C8:E8)&lt;&gt;5,(AVERAGE(C8:E8)&lt;&gt;6)))</formula1>
    </dataValidation>
    <dataValidation type="custom" allowBlank="1" showInputMessage="1" showErrorMessage="1" errorTitle="Nicht erlaubt!" error="Dieser Monat darf nicht in dieses Feld eingetragen werden. Benutzen Sie bitte eine andere Zeile!" promptTitle="Achtung!" prompt="Hier ist nur die Eingabe von Monaten ab dem 2.Quartal möglich." sqref="E14">
      <formula1>AND(AVERAGE(C14:E14)&lt;&gt;4,AND(AVERAGE(C14:E14)&lt;&gt;5,(AVERAGE(C14:E14)&lt;&gt;6)))</formula1>
    </dataValidation>
    <dataValidation type="custom" allowBlank="1" showInputMessage="1" showErrorMessage="1" errorTitle="Nicht erlaubt!" error="Dieser Monat darf nicht in dieses Feld eingetragen werden. Benutzen Sie bitte eine andere Zeile!" promptTitle="Achtung!" prompt="Hier ist nur die Eingabe von Monaten ab dem 2.Quartal möglich." sqref="E9 E10 E11 E13">
      <formula1>AND(AVERAGE(C9:E9)&lt;&gt;4,AND(AVERAGE(C9:E9)&lt;&gt;5,(AVERAGE(C9:E9)&lt;&gt;6)))</formula1>
    </dataValidation>
    <dataValidation type="custom" allowBlank="1" showInputMessage="1" showErrorMessage="1" errorTitle="Nicht erlaubt!" error="Dieser Monat darf nicht in dieses Feld eingetragen werden. Benutzen Sie bitte eine andere Zeile!" promptTitle="Achtung!" prompt="Hier ist nur die Eingabe von Monaten ab dem 2.Quartal möglich." sqref="E12">
      <formula1>AND(AVERAGE(C12:E12)&lt;&gt;4,AND(AVERAGE(C12:E12)&lt;&gt;5,(AVERAGE(C12:E12)&lt;&gt;6)))</formula1>
    </dataValidation>
  </dataValidations>
  <pageMargins left="0.78740157480314965" right="0.39370078740157483" top="0.78740157480314965" bottom="0.78740157480314965" header="0.51181102362204722" footer="0.51181102362204722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2"/>
  <sheetViews>
    <sheetView workbookViewId="0">
      <selection activeCell="A268" sqref="A268"/>
    </sheetView>
  </sheetViews>
  <sheetFormatPr baseColWidth="10" defaultRowHeight="12.75" x14ac:dyDescent="0.2"/>
  <cols>
    <col min="1" max="4" width="12.7109375" customWidth="1"/>
    <col min="5" max="5" width="35.7109375" customWidth="1"/>
  </cols>
  <sheetData>
    <row r="1" spans="1:5" x14ac:dyDescent="0.2">
      <c r="A1" s="33"/>
      <c r="B1" s="33"/>
      <c r="C1" s="33"/>
      <c r="D1" s="33"/>
      <c r="E1" s="33"/>
    </row>
    <row r="2" spans="1:5" ht="20.25" x14ac:dyDescent="0.3">
      <c r="A2" s="2" t="s">
        <v>22</v>
      </c>
      <c r="B2" s="37">
        <f>(Einnahmen!D2)</f>
        <v>2008</v>
      </c>
      <c r="C2" s="37"/>
      <c r="D2" s="37"/>
      <c r="E2" s="2" t="s">
        <v>58</v>
      </c>
    </row>
    <row r="3" spans="1:5" x14ac:dyDescent="0.2">
      <c r="A3" s="33"/>
      <c r="B3" s="33"/>
      <c r="C3" s="33"/>
      <c r="D3" s="33"/>
      <c r="E3" s="33"/>
    </row>
    <row r="4" spans="1:5" ht="18" customHeight="1" x14ac:dyDescent="0.25">
      <c r="A4" s="3" t="s">
        <v>39</v>
      </c>
      <c r="B4" s="3"/>
      <c r="C4" s="3"/>
      <c r="D4" s="38" t="s">
        <v>3</v>
      </c>
      <c r="E4" s="38" t="s">
        <v>4</v>
      </c>
    </row>
    <row r="5" spans="1:5" ht="15" customHeight="1" x14ac:dyDescent="0.2">
      <c r="A5" s="44" t="s">
        <v>37</v>
      </c>
      <c r="B5" s="44"/>
      <c r="C5" s="44"/>
      <c r="D5" s="45">
        <f>IF(Ausgabenberechnung!A67&gt;0,Ausgabenberechnung!A67,"")</f>
        <v>647.89</v>
      </c>
      <c r="E5" s="46" t="str">
        <f>IF(Ausgabenberechnung!A67&gt;0,Ausgabenberechnung!I67,"")</f>
        <v>Miete</v>
      </c>
    </row>
    <row r="6" spans="1:5" ht="15" customHeight="1" x14ac:dyDescent="0.2">
      <c r="A6" s="47" t="s">
        <v>38</v>
      </c>
      <c r="B6" s="47"/>
      <c r="C6" s="44"/>
      <c r="D6" s="45">
        <f>IF(Ausgabenberechnung!A68&gt;0, Ausgabenberechnung!A68,"")</f>
        <v>34.47</v>
      </c>
      <c r="E6" s="48" t="str">
        <f>IF(Ausgabenberechnung!A68&gt;0,Ausgabenberechnung!I68,"")</f>
        <v>Unfall-VS</v>
      </c>
    </row>
    <row r="7" spans="1:5" ht="15" customHeight="1" x14ac:dyDescent="0.2">
      <c r="A7" s="33"/>
      <c r="B7" s="33"/>
      <c r="C7" s="33"/>
      <c r="D7" s="45">
        <f>IF(Ausgabenberechnung!A69&gt;0,Ausgabenberechnung!A69,"")</f>
        <v>6.89</v>
      </c>
      <c r="E7" s="48" t="str">
        <f>IF(Ausgabenberechnung!A69&gt;0,Ausgabenberechnung!I69,"")</f>
        <v>Kabelmiete</v>
      </c>
    </row>
    <row r="8" spans="1:5" ht="15" customHeight="1" x14ac:dyDescent="0.2">
      <c r="A8" s="33"/>
      <c r="B8" s="33"/>
      <c r="C8" s="33"/>
      <c r="D8" s="45">
        <f>IF(Ausgabenberechnung!A70&gt;0,Ausgabenberechnung!A70,"")</f>
        <v>18</v>
      </c>
      <c r="E8" s="48" t="str">
        <f>IF(Ausgabenberechnung!A70&gt;0,Ausgabenberechnung!I70,"")</f>
        <v>GASAG</v>
      </c>
    </row>
    <row r="9" spans="1:5" ht="15" customHeight="1" x14ac:dyDescent="0.2">
      <c r="A9" s="33"/>
      <c r="B9" s="33"/>
      <c r="C9" s="33"/>
      <c r="D9" s="45">
        <f>IF(Ausgabenberechnung!A71&gt;0,Ausgabenberechnung!A71,"")</f>
        <v>9.25</v>
      </c>
      <c r="E9" s="48" t="str">
        <f>IF(Ausgabenberechnung!A71&gt;0,Ausgabenberechnung!I71,"")</f>
        <v>Zahn-VS Partner1</v>
      </c>
    </row>
    <row r="10" spans="1:5" ht="15" customHeight="1" x14ac:dyDescent="0.2">
      <c r="A10" s="33"/>
      <c r="B10" s="33"/>
      <c r="C10" s="33"/>
      <c r="D10" s="45">
        <f>IF(Ausgabenberechnung!A72&gt;0,Ausgabenberechnung!A72,"")</f>
        <v>8.15</v>
      </c>
      <c r="E10" s="48" t="str">
        <f>IF(Ausgabenberechnung!A72&gt;0,Ausgabenberechnung!I72,"")</f>
        <v>Zahn-VS Partner2</v>
      </c>
    </row>
    <row r="11" spans="1:5" ht="15" customHeight="1" x14ac:dyDescent="0.2">
      <c r="A11" s="33"/>
      <c r="B11" s="33"/>
      <c r="C11" s="33"/>
      <c r="D11" s="45">
        <f>IF(Ausgabenberechnung!A73&gt;0,Ausgabenberechnung!A73,"")</f>
        <v>71.25</v>
      </c>
      <c r="E11" s="48" t="str">
        <f>IF(Ausgabenberechnung!A73&gt;0,Ausgabenberechnung!I73,"")</f>
        <v>S-Bahn</v>
      </c>
    </row>
    <row r="12" spans="1:5" ht="15" customHeight="1" x14ac:dyDescent="0.2">
      <c r="A12" s="33"/>
      <c r="B12" s="33"/>
      <c r="C12" s="33"/>
      <c r="D12" s="45">
        <f>IF(Ausgabenberechnung!A74&gt;0,Ausgabenberechnung!A74,"")</f>
        <v>240</v>
      </c>
      <c r="E12" s="48" t="str">
        <f>IF(Ausgabenberechnung!A74&gt;0,Ausgabenberechnung!I74,"")</f>
        <v>Benzin</v>
      </c>
    </row>
    <row r="13" spans="1:5" ht="15" customHeight="1" x14ac:dyDescent="0.2">
      <c r="A13" s="33"/>
      <c r="B13" s="33"/>
      <c r="C13" s="33"/>
      <c r="D13" s="45">
        <f>IF(Ausgabenberechnung!A75&gt;0,Ausgabenberechnung!A75,"")</f>
        <v>35</v>
      </c>
      <c r="E13" s="48" t="str">
        <f>IF(Ausgabenberechnung!A75&gt;0,Ausgabenberechnung!I75,"")</f>
        <v>Telefon</v>
      </c>
    </row>
    <row r="14" spans="1:5" ht="15" customHeight="1" x14ac:dyDescent="0.2">
      <c r="A14" s="33"/>
      <c r="B14" s="33"/>
      <c r="C14" s="33"/>
      <c r="D14" s="45">
        <f>IF(Ausgabenberechnung!A76&gt;0,Ausgabenberechnung!A76,"")</f>
        <v>15</v>
      </c>
      <c r="E14" s="48" t="str">
        <f>IF(Ausgabenberechnung!A76&gt;0,Ausgabenberechnung!I76,"")</f>
        <v>Handy Partner1</v>
      </c>
    </row>
    <row r="15" spans="1:5" ht="15" customHeight="1" x14ac:dyDescent="0.2">
      <c r="A15" s="33"/>
      <c r="B15" s="33"/>
      <c r="C15" s="33"/>
      <c r="D15" s="45">
        <f>IF(Ausgabenberechnung!A77&gt;0,Ausgabenberechnung!A77,"")</f>
        <v>15</v>
      </c>
      <c r="E15" s="48" t="str">
        <f>IF(Ausgabenberechnung!A77&gt;0,Ausgabenberechnung!I77,"")</f>
        <v>Handy Partner2</v>
      </c>
    </row>
    <row r="16" spans="1:5" ht="15" customHeight="1" x14ac:dyDescent="0.2">
      <c r="A16" s="33"/>
      <c r="B16" s="33"/>
      <c r="C16" s="33"/>
      <c r="D16" s="45" t="str">
        <f>IF(Ausgabenberechnung!A78&gt;0,Ausgabenberechnung!A78,"")</f>
        <v/>
      </c>
      <c r="E16" s="48" t="str">
        <f>IF(Ausgabenberechnung!A78&gt;0,Ausgabenberechnung!I78,"")</f>
        <v/>
      </c>
    </row>
    <row r="17" spans="1:5" ht="15" customHeight="1" x14ac:dyDescent="0.2">
      <c r="A17" s="33"/>
      <c r="B17" s="33"/>
      <c r="C17" s="33"/>
      <c r="D17" s="45" t="str">
        <f>IF(Ausgabenberechnung!A79&gt;0,Ausgabenberechnung!A79,"")</f>
        <v/>
      </c>
      <c r="E17" s="48" t="str">
        <f>IF(Ausgabenberechnung!A79&gt;0,Ausgabenberechnung!I79,"")</f>
        <v/>
      </c>
    </row>
    <row r="18" spans="1:5" ht="15" customHeight="1" x14ac:dyDescent="0.2">
      <c r="A18" s="33"/>
      <c r="B18" s="33"/>
      <c r="C18" s="33"/>
      <c r="D18" s="45" t="str">
        <f>IF(Ausgabenberechnung!A80&gt;0,Ausgabenberechnung!A80,"")</f>
        <v/>
      </c>
      <c r="E18" s="48" t="str">
        <f>IF(Ausgabenberechnung!A80&gt;0,Ausgabenberechnung!I80,"")</f>
        <v/>
      </c>
    </row>
    <row r="19" spans="1:5" ht="15" customHeight="1" x14ac:dyDescent="0.2">
      <c r="A19" s="33"/>
      <c r="B19" s="33"/>
      <c r="C19" s="33"/>
      <c r="D19" s="45" t="str">
        <f>IF(Ausgabenberechnung!A81&gt;0,Ausgabenberechnung!A81,"")</f>
        <v/>
      </c>
      <c r="E19" s="48" t="str">
        <f>IF(Ausgabenberechnung!A81&gt;0,Ausgabenberechnung!I81,"")</f>
        <v/>
      </c>
    </row>
    <row r="20" spans="1:5" ht="15" customHeight="1" x14ac:dyDescent="0.2">
      <c r="A20" s="33"/>
      <c r="B20" s="33"/>
      <c r="C20" s="33"/>
      <c r="D20" s="45" t="str">
        <f>IF(Ausgabenberechnung!A82&gt;0,Ausgabenberechnung!A82,"")</f>
        <v/>
      </c>
      <c r="E20" s="48" t="str">
        <f>IF(Ausgabenberechnung!A82&gt;0,Ausgabenberechnung!I82,"")</f>
        <v/>
      </c>
    </row>
    <row r="21" spans="1:5" ht="15" customHeight="1" x14ac:dyDescent="0.2">
      <c r="A21" s="33"/>
      <c r="B21" s="33"/>
      <c r="C21" s="33"/>
      <c r="D21" s="45" t="str">
        <f>IF(Ausgabenberechnung!A83&gt;0,Ausgabenberechnung!A83,"")</f>
        <v/>
      </c>
      <c r="E21" s="48" t="str">
        <f>IF(Ausgabenberechnung!A83&gt;0,Ausgabenberechnung!I83,"")</f>
        <v/>
      </c>
    </row>
    <row r="22" spans="1:5" ht="18" customHeight="1" x14ac:dyDescent="0.2">
      <c r="A22" s="33"/>
      <c r="B22" s="33"/>
      <c r="C22" s="33"/>
      <c r="D22" s="31">
        <f>SUM(D5:D21)</f>
        <v>1100.9000000000001</v>
      </c>
      <c r="E22" s="22"/>
    </row>
    <row r="23" spans="1:5" ht="15" customHeight="1" x14ac:dyDescent="0.2">
      <c r="A23" s="33"/>
      <c r="B23" s="33"/>
      <c r="C23" s="33"/>
      <c r="D23" s="33"/>
      <c r="E23" s="33"/>
    </row>
    <row r="24" spans="1:5" ht="18" customHeight="1" x14ac:dyDescent="0.25">
      <c r="A24" s="3" t="s">
        <v>40</v>
      </c>
      <c r="B24" s="44" t="s">
        <v>41</v>
      </c>
      <c r="C24" s="44"/>
      <c r="D24" s="33"/>
      <c r="E24" s="33"/>
    </row>
    <row r="25" spans="1:5" ht="15" customHeight="1" x14ac:dyDescent="0.2">
      <c r="A25" s="33"/>
      <c r="B25" s="44"/>
      <c r="C25" s="33"/>
      <c r="D25" s="33"/>
      <c r="E25" s="33"/>
    </row>
    <row r="26" spans="1:5" ht="18" customHeight="1" x14ac:dyDescent="0.2">
      <c r="A26" s="49"/>
      <c r="B26" s="97" t="s">
        <v>74</v>
      </c>
      <c r="C26" s="50"/>
      <c r="D26" s="51"/>
      <c r="E26" s="52"/>
    </row>
    <row r="27" spans="1:5" ht="18" customHeight="1" x14ac:dyDescent="0.2">
      <c r="A27" s="38" t="s">
        <v>42</v>
      </c>
      <c r="B27" s="98" t="s">
        <v>43</v>
      </c>
      <c r="C27" s="38" t="s">
        <v>44</v>
      </c>
      <c r="D27" s="38" t="s">
        <v>45</v>
      </c>
      <c r="E27" s="38" t="s">
        <v>4</v>
      </c>
    </row>
    <row r="28" spans="1:5" ht="24.95" customHeight="1" x14ac:dyDescent="0.2">
      <c r="A28" s="24">
        <f>IF(Ausgabenberechnung!C8=1,Ausgabenberechnung!A8,"")</f>
        <v>210</v>
      </c>
      <c r="B28" s="24" t="str">
        <f>IF(Ausgabenberechnung!C24=1,Ausgabenberechnung!B24,"")</f>
        <v/>
      </c>
      <c r="C28" s="24" t="str">
        <f>IF(Ausgabenberechnung!C40=1,Ausgabenberechnung!B40,"")</f>
        <v/>
      </c>
      <c r="D28" s="24" t="str">
        <f>IF(Ausgabenberechnung!C55=1,Ausgabenberechnung!B55,"")</f>
        <v/>
      </c>
      <c r="E28" s="53" t="str">
        <f>IF(Ausgabenberechnung!C8=1,(Ausgabenberechnung!I8&amp;" "),"")&amp;IF(Ausgabenberechnung!C24=1,(Ausgabenberechnung!I24&amp;" "),"")&amp;IF(Ausgabenberechnung!C40=1,(Ausgabenberechnung!I40&amp;" "),"")&amp;IF(Ausgabenberechnung!C55=1,(Ausgabenberechnung!I55&amp;" "),"")</f>
        <v xml:space="preserve">Autosteuern </v>
      </c>
    </row>
    <row r="29" spans="1:5" ht="24.95" customHeight="1" x14ac:dyDescent="0.2">
      <c r="A29" s="24">
        <f>IF(Ausgabenberechnung!C9=1,Ausgabenberechnung!A9,"")</f>
        <v>274</v>
      </c>
      <c r="B29" s="24" t="str">
        <f>IF(Ausgabenberechnung!C25=1,Ausgabenberechnung!B25,"")</f>
        <v/>
      </c>
      <c r="C29" s="24" t="str">
        <f>IF(Ausgabenberechnung!C41=1,Ausgabenberechnung!B41,"")</f>
        <v/>
      </c>
      <c r="D29" s="24" t="str">
        <f>IF(Ausgabenberechnung!C56=1,Ausgabenberechnung!B56,"")</f>
        <v/>
      </c>
      <c r="E29" s="53" t="str">
        <f>IF(Ausgabenberechnung!C9=1,(Ausgabenberechnung!I9&amp;" "),"")&amp;IF(Ausgabenberechnung!C25=1,(Ausgabenberechnung!I25&amp;" "),"")&amp;IF(Ausgabenberechnung!C41=1,(Ausgabenberechnung!I41&amp;" "),"")&amp;IF(Ausgabenberechnung!C56=1,(Ausgabenberechnung!I56&amp;" "),"")</f>
        <v xml:space="preserve">Rechtschutz </v>
      </c>
    </row>
    <row r="30" spans="1:5" ht="24.95" customHeight="1" x14ac:dyDescent="0.2">
      <c r="A30" s="24" t="str">
        <f>IF(Ausgabenberechnung!C10=1,Ausgabenberechnung!A10,"")</f>
        <v/>
      </c>
      <c r="B30" s="24" t="str">
        <f>IF(Ausgabenberechnung!C26=1,Ausgabenberechnung!B26,"")</f>
        <v/>
      </c>
      <c r="C30" s="24" t="str">
        <f>IF(Ausgabenberechnung!C42=1,Ausgabenberechnung!B42,"")</f>
        <v/>
      </c>
      <c r="D30" s="24" t="str">
        <f>IF(Ausgabenberechnung!C57=1,Ausgabenberechnung!B57,"")</f>
        <v/>
      </c>
      <c r="E30" s="53" t="str">
        <f>IF(Ausgabenberechnung!C10=1,(Ausgabenberechnung!I10&amp;" "),"")&amp;IF(Ausgabenberechnung!C26=1,(Ausgabenberechnung!I26&amp;" "),"")&amp;IF(Ausgabenberechnung!C42=1,(Ausgabenberechnung!I42&amp;" "),"")&amp;IF(Ausgabenberechnung!C57=1,(Ausgabenberechnung!I57&amp;" "),"")</f>
        <v/>
      </c>
    </row>
    <row r="31" spans="1:5" ht="24.95" customHeight="1" x14ac:dyDescent="0.2">
      <c r="A31" s="24" t="str">
        <f>IF(Ausgabenberechnung!C11=1,Ausgabenberechnung!A11,"")</f>
        <v/>
      </c>
      <c r="B31" s="24" t="str">
        <f>IF(Ausgabenberechnung!C27=1,Ausgabenberechnung!B27,"")</f>
        <v/>
      </c>
      <c r="C31" s="24" t="str">
        <f>IF(Ausgabenberechnung!C43=1,Ausgabenberechnung!B43,"")</f>
        <v/>
      </c>
      <c r="D31" s="24" t="str">
        <f>IF(Ausgabenberechnung!C58=1,Ausgabenberechnung!B58,"")</f>
        <v/>
      </c>
      <c r="E31" s="53" t="str">
        <f>IF(Ausgabenberechnung!C11=1,(Ausgabenberechnung!I11&amp;" "),"")&amp;IF(Ausgabenberechnung!C27=1,(Ausgabenberechnung!I27&amp;" "),"")&amp;IF(Ausgabenberechnung!C43=1,(Ausgabenberechnung!I43&amp;" "),"")&amp;IF(Ausgabenberechnung!C58=1,(Ausgabenberechnung!I58&amp;" "),"")</f>
        <v/>
      </c>
    </row>
    <row r="32" spans="1:5" ht="24.95" customHeight="1" x14ac:dyDescent="0.2">
      <c r="A32" s="24" t="str">
        <f>IF(Ausgabenberechnung!C12=1,Ausgabenberechnung!A12,"")</f>
        <v/>
      </c>
      <c r="B32" s="24" t="str">
        <f>IF(Ausgabenberechnung!C28=1,Ausgabenberechnung!B28,"")</f>
        <v/>
      </c>
      <c r="C32" s="24" t="str">
        <f>IF(Ausgabenberechnung!C44=1,Ausgabenberechnung!B44,"")</f>
        <v/>
      </c>
      <c r="D32" s="24" t="str">
        <f>IF(Ausgabenberechnung!C59=1,Ausgabenberechnung!B59,"")</f>
        <v/>
      </c>
      <c r="E32" s="53" t="str">
        <f>IF(Ausgabenberechnung!C12=1,(Ausgabenberechnung!I12&amp;" "),"")&amp;IF(Ausgabenberechnung!C28=1,(Ausgabenberechnung!I28&amp;" "),"")&amp;IF(Ausgabenberechnung!C44=1,(Ausgabenberechnung!I44&amp;" "),"")&amp;IF(Ausgabenberechnung!C59=1,(Ausgabenberechnung!I59&amp;" "),"")</f>
        <v/>
      </c>
    </row>
    <row r="33" spans="1:5" ht="24.95" customHeight="1" x14ac:dyDescent="0.2">
      <c r="A33" s="24" t="str">
        <f>IF(Ausgabenberechnung!C13=1,Ausgabenberechnung!A13,"")</f>
        <v/>
      </c>
      <c r="B33" s="24" t="str">
        <f>IF(Ausgabenberechnung!C29=1,Ausgabenberechnung!B29,"")</f>
        <v/>
      </c>
      <c r="C33" s="24" t="str">
        <f>IF(Ausgabenberechnung!C45=1,Ausgabenberechnung!B45,"")</f>
        <v/>
      </c>
      <c r="D33" s="24" t="str">
        <f>IF(Ausgabenberechnung!C60=1,Ausgabenberechnung!B60,"")</f>
        <v/>
      </c>
      <c r="E33" s="53" t="str">
        <f>IF(Ausgabenberechnung!C13=1,(Ausgabenberechnung!I13&amp;" "),"")&amp;IF(Ausgabenberechnung!C29=1,(Ausgabenberechnung!I29&amp;" "),"")&amp;IF(Ausgabenberechnung!C45=1,(Ausgabenberechnung!I45&amp;" "),"")&amp;IF(Ausgabenberechnung!C60=1,(Ausgabenberechnung!I60&amp;" "),"")</f>
        <v/>
      </c>
    </row>
    <row r="34" spans="1:5" ht="24.95" customHeight="1" x14ac:dyDescent="0.2">
      <c r="A34" s="24" t="str">
        <f>IF(Ausgabenberechnung!C14=1,Ausgabenberechnung!A14,"")</f>
        <v/>
      </c>
      <c r="B34" s="24" t="str">
        <f>IF(Ausgabenberechnung!C30=1,Ausgabenberechnung!B30,"")</f>
        <v/>
      </c>
      <c r="C34" s="24" t="str">
        <f>IF(Ausgabenberechnung!C46=1,Ausgabenberechnung!B46,"")</f>
        <v/>
      </c>
      <c r="D34" s="23"/>
      <c r="E34" s="53" t="str">
        <f>IF(Ausgabenberechnung!C14=1,(Ausgabenberechnung!I14&amp;" "),"")&amp;IF(Ausgabenberechnung!C30=1,(Ausgabenberechnung!I30&amp;" "),"")&amp;IF(Ausgabenberechnung!C46=1,(Ausgabenberechnung!I46&amp;" "),"")</f>
        <v/>
      </c>
    </row>
    <row r="35" spans="1:5" ht="24.95" customHeight="1" x14ac:dyDescent="0.2">
      <c r="A35" s="24" t="str">
        <f>IF(Ausgabenberechnung!C15=1,Ausgabenberechnung!A15,"")</f>
        <v/>
      </c>
      <c r="B35" s="24" t="str">
        <f>IF(Ausgabenberechnung!C31=1,Ausgabenberechnung!B31,"")</f>
        <v/>
      </c>
      <c r="C35" s="24" t="str">
        <f>IF(Ausgabenberechnung!C47=1,Ausgabenberechnung!B47,"")</f>
        <v/>
      </c>
      <c r="D35" s="23"/>
      <c r="E35" s="53" t="str">
        <f>IF(Ausgabenberechnung!C15=1,(Ausgabenberechnung!I15&amp;" "),"")&amp;IF(Ausgabenberechnung!C31=1,(Ausgabenberechnung!I31&amp;" "),"")&amp;IF(Ausgabenberechnung!C47=1,(Ausgabenberechnung!I47&amp;" "),"")</f>
        <v/>
      </c>
    </row>
    <row r="36" spans="1:5" ht="24.95" customHeight="1" x14ac:dyDescent="0.2">
      <c r="A36" s="24" t="str">
        <f>IF(Ausgabenberechnung!C16=1,Ausgabenberechnung!A16,"")</f>
        <v/>
      </c>
      <c r="B36" s="24" t="str">
        <f>IF(Ausgabenberechnung!C32=1,Ausgabenberechnung!B32,"")</f>
        <v/>
      </c>
      <c r="C36" s="24" t="str">
        <f>IF(Ausgabenberechnung!C48=1,Ausgabenberechnung!B48,"")</f>
        <v/>
      </c>
      <c r="D36" s="23"/>
      <c r="E36" s="53" t="str">
        <f>IF(Ausgabenberechnung!C16=1,(Ausgabenberechnung!I16&amp;" "),"")&amp;IF(Ausgabenberechnung!C32=1,(Ausgabenberechnung!I32&amp;" "),"")&amp;IF(Ausgabenberechnung!C48=1,(Ausgabenberechnung!I48&amp;" "),"")</f>
        <v/>
      </c>
    </row>
    <row r="37" spans="1:5" ht="24.95" customHeight="1" x14ac:dyDescent="0.2">
      <c r="A37" s="24" t="str">
        <f>IF(Ausgabenberechnung!C17=1,Ausgabenberechnung!A17,"")</f>
        <v/>
      </c>
      <c r="B37" s="24" t="str">
        <f>IF(Ausgabenberechnung!C33=1,Ausgabenberechnung!B33,"")</f>
        <v/>
      </c>
      <c r="C37" s="24" t="str">
        <f>IF(Ausgabenberechnung!C47=1,Ausgabenberechnung!B47,"")</f>
        <v/>
      </c>
      <c r="D37" s="23"/>
      <c r="E37" s="53" t="str">
        <f>IF(Ausgabenberechnung!C17=1,(Ausgabenberechnung!I17&amp;" "),"")&amp;IF(Ausgabenberechnung!C33=1,(Ausgabenberechnung!I33&amp;" "),"")&amp;IF(Ausgabenberechnung!C49=1,(Ausgabenberechnung!I49&amp;" "),"")</f>
        <v/>
      </c>
    </row>
    <row r="38" spans="1:5" ht="18" customHeight="1" x14ac:dyDescent="0.2">
      <c r="A38" s="54"/>
      <c r="B38" s="55"/>
      <c r="C38" s="55" t="s">
        <v>46</v>
      </c>
      <c r="D38" s="56">
        <f>SUM(A28:D37)</f>
        <v>484</v>
      </c>
      <c r="E38" s="22"/>
    </row>
    <row r="39" spans="1:5" ht="15" customHeight="1" x14ac:dyDescent="0.2">
      <c r="A39" s="33"/>
      <c r="B39" s="33"/>
      <c r="C39" s="33"/>
      <c r="D39" s="33"/>
      <c r="E39" s="33"/>
    </row>
    <row r="40" spans="1:5" ht="15" customHeight="1" x14ac:dyDescent="0.2">
      <c r="A40" s="33"/>
      <c r="B40" s="33"/>
      <c r="C40" s="33"/>
      <c r="D40" s="91">
        <f>Einnahmen!$A$18</f>
        <v>2163.69</v>
      </c>
      <c r="E40" s="92" t="s">
        <v>50</v>
      </c>
    </row>
    <row r="41" spans="1:5" ht="15" customHeight="1" x14ac:dyDescent="0.2">
      <c r="A41" s="33"/>
      <c r="B41" s="33"/>
      <c r="C41" s="58" t="s">
        <v>53</v>
      </c>
      <c r="D41" s="91">
        <f>SUMIF(Einnahmen!B25:B48,1,Einnahmen!A25:A48)</f>
        <v>0</v>
      </c>
      <c r="E41" s="92" t="s">
        <v>56</v>
      </c>
    </row>
    <row r="42" spans="1:5" ht="15" customHeight="1" x14ac:dyDescent="0.2">
      <c r="A42" s="33"/>
      <c r="B42" s="33"/>
      <c r="C42" s="33"/>
      <c r="D42" s="91">
        <f>SUM(D40,D41)</f>
        <v>2163.69</v>
      </c>
      <c r="E42" s="93" t="s">
        <v>51</v>
      </c>
    </row>
    <row r="43" spans="1:5" ht="9.9499999999999993" customHeight="1" x14ac:dyDescent="0.2">
      <c r="A43" s="33"/>
      <c r="B43" s="33"/>
      <c r="C43" s="33"/>
      <c r="D43" s="32"/>
      <c r="E43" s="57"/>
    </row>
    <row r="44" spans="1:5" ht="15" customHeight="1" x14ac:dyDescent="0.2">
      <c r="A44" s="33"/>
      <c r="B44" s="33"/>
      <c r="C44" s="59" t="s">
        <v>54</v>
      </c>
      <c r="D44" s="91">
        <f>SUM(D22,D38)</f>
        <v>1584.9</v>
      </c>
      <c r="E44" s="92" t="s">
        <v>52</v>
      </c>
    </row>
    <row r="45" spans="1:5" ht="9.9499999999999993" customHeight="1" x14ac:dyDescent="0.2">
      <c r="A45" s="33"/>
      <c r="B45" s="33"/>
      <c r="C45" s="33"/>
      <c r="D45" s="33"/>
      <c r="E45" s="60"/>
    </row>
    <row r="46" spans="1:5" ht="15" customHeight="1" x14ac:dyDescent="0.2">
      <c r="A46" s="33"/>
      <c r="B46" s="33"/>
      <c r="C46" s="33"/>
      <c r="D46" s="94">
        <f>SUM(D42-D44)</f>
        <v>578.79</v>
      </c>
      <c r="E46" s="95" t="s">
        <v>55</v>
      </c>
    </row>
    <row r="47" spans="1:5" ht="12.75" customHeight="1" x14ac:dyDescent="0.2">
      <c r="A47" s="33"/>
      <c r="B47" s="33"/>
      <c r="C47" s="33"/>
      <c r="D47" s="33"/>
      <c r="E47" s="33"/>
    </row>
    <row r="48" spans="1:5" ht="20.25" x14ac:dyDescent="0.3">
      <c r="A48" s="2" t="s">
        <v>26</v>
      </c>
      <c r="B48" s="37">
        <f>(Einnahmen!D2)</f>
        <v>2008</v>
      </c>
      <c r="C48" s="37"/>
      <c r="D48" s="37"/>
      <c r="E48" s="2" t="s">
        <v>58</v>
      </c>
    </row>
    <row r="49" spans="1:5" x14ac:dyDescent="0.2">
      <c r="A49" s="33"/>
      <c r="B49" s="33"/>
      <c r="C49" s="33"/>
      <c r="D49" s="33"/>
      <c r="E49" s="33"/>
    </row>
    <row r="50" spans="1:5" ht="18" customHeight="1" x14ac:dyDescent="0.25">
      <c r="A50" s="3" t="s">
        <v>39</v>
      </c>
      <c r="B50" s="3"/>
      <c r="C50" s="3"/>
      <c r="D50" s="38" t="s">
        <v>3</v>
      </c>
      <c r="E50" s="38" t="s">
        <v>4</v>
      </c>
    </row>
    <row r="51" spans="1:5" ht="15" customHeight="1" x14ac:dyDescent="0.2">
      <c r="A51" s="44" t="s">
        <v>37</v>
      </c>
      <c r="B51" s="44"/>
      <c r="C51" s="44"/>
      <c r="D51" s="45">
        <f>IF(Ausgabenberechnung!A67&gt;0,Ausgabenberechnung!A67,"")</f>
        <v>647.89</v>
      </c>
      <c r="E51" s="46" t="str">
        <f>IF(Ausgabenberechnung!A67&gt;0,Ausgabenberechnung!I67,"")</f>
        <v>Miete</v>
      </c>
    </row>
    <row r="52" spans="1:5" ht="15" customHeight="1" x14ac:dyDescent="0.2">
      <c r="A52" s="47" t="s">
        <v>38</v>
      </c>
      <c r="B52" s="47"/>
      <c r="C52" s="44"/>
      <c r="D52" s="45">
        <f>IF(Ausgabenberechnung!A68&gt;0, Ausgabenberechnung!A68,"")</f>
        <v>34.47</v>
      </c>
      <c r="E52" s="48" t="str">
        <f>IF(Ausgabenberechnung!A68&gt;0,Ausgabenberechnung!I68,"")</f>
        <v>Unfall-VS</v>
      </c>
    </row>
    <row r="53" spans="1:5" ht="15" customHeight="1" x14ac:dyDescent="0.2">
      <c r="A53" s="33"/>
      <c r="B53" s="33"/>
      <c r="C53" s="33"/>
      <c r="D53" s="45">
        <f>IF(Ausgabenberechnung!A69&gt;0,Ausgabenberechnung!A69,"")</f>
        <v>6.89</v>
      </c>
      <c r="E53" s="48" t="str">
        <f>IF(Ausgabenberechnung!A69&gt;0,Ausgabenberechnung!I69,"")</f>
        <v>Kabelmiete</v>
      </c>
    </row>
    <row r="54" spans="1:5" ht="15" customHeight="1" x14ac:dyDescent="0.2">
      <c r="A54" s="33"/>
      <c r="B54" s="33"/>
      <c r="C54" s="33"/>
      <c r="D54" s="45">
        <f>IF(Ausgabenberechnung!A70&gt;0,Ausgabenberechnung!A70,"")</f>
        <v>18</v>
      </c>
      <c r="E54" s="48" t="str">
        <f>IF(Ausgabenberechnung!A70&gt;0,Ausgabenberechnung!I70,"")</f>
        <v>GASAG</v>
      </c>
    </row>
    <row r="55" spans="1:5" ht="15" customHeight="1" x14ac:dyDescent="0.2">
      <c r="A55" s="33"/>
      <c r="B55" s="33"/>
      <c r="C55" s="33"/>
      <c r="D55" s="45">
        <f>IF(Ausgabenberechnung!A71&gt;0,Ausgabenberechnung!A71,"")</f>
        <v>9.25</v>
      </c>
      <c r="E55" s="48" t="str">
        <f>IF(Ausgabenberechnung!A71&gt;0,Ausgabenberechnung!I71,"")</f>
        <v>Zahn-VS Partner1</v>
      </c>
    </row>
    <row r="56" spans="1:5" ht="15" customHeight="1" x14ac:dyDescent="0.2">
      <c r="A56" s="33"/>
      <c r="B56" s="33"/>
      <c r="C56" s="33"/>
      <c r="D56" s="45">
        <f>IF(Ausgabenberechnung!A72&gt;0,Ausgabenberechnung!A72,"")</f>
        <v>8.15</v>
      </c>
      <c r="E56" s="48" t="str">
        <f>IF(Ausgabenberechnung!A72&gt;0,Ausgabenberechnung!I72,"")</f>
        <v>Zahn-VS Partner2</v>
      </c>
    </row>
    <row r="57" spans="1:5" ht="15" customHeight="1" x14ac:dyDescent="0.2">
      <c r="A57" s="33"/>
      <c r="B57" s="33"/>
      <c r="C57" s="33"/>
      <c r="D57" s="45">
        <f>IF(Ausgabenberechnung!A73&gt;0,Ausgabenberechnung!A73,"")</f>
        <v>71.25</v>
      </c>
      <c r="E57" s="48" t="str">
        <f>IF(Ausgabenberechnung!A73&gt;0,Ausgabenberechnung!I73,"")</f>
        <v>S-Bahn</v>
      </c>
    </row>
    <row r="58" spans="1:5" ht="15" customHeight="1" x14ac:dyDescent="0.2">
      <c r="A58" s="33"/>
      <c r="B58" s="33"/>
      <c r="C58" s="33"/>
      <c r="D58" s="45">
        <f>IF(Ausgabenberechnung!A74&gt;0,Ausgabenberechnung!A74,"")</f>
        <v>240</v>
      </c>
      <c r="E58" s="48" t="str">
        <f>IF(Ausgabenberechnung!A74&gt;0,Ausgabenberechnung!I74,"")</f>
        <v>Benzin</v>
      </c>
    </row>
    <row r="59" spans="1:5" ht="15" customHeight="1" x14ac:dyDescent="0.2">
      <c r="A59" s="33"/>
      <c r="B59" s="33"/>
      <c r="C59" s="33"/>
      <c r="D59" s="45">
        <f>IF(Ausgabenberechnung!A75&gt;0,Ausgabenberechnung!A75,"")</f>
        <v>35</v>
      </c>
      <c r="E59" s="48" t="str">
        <f>IF(Ausgabenberechnung!A75&gt;0,Ausgabenberechnung!I75,"")</f>
        <v>Telefon</v>
      </c>
    </row>
    <row r="60" spans="1:5" ht="15" customHeight="1" x14ac:dyDescent="0.2">
      <c r="A60" s="33"/>
      <c r="B60" s="33"/>
      <c r="C60" s="33"/>
      <c r="D60" s="45">
        <f>IF(Ausgabenberechnung!A76&gt;0,Ausgabenberechnung!A76,"")</f>
        <v>15</v>
      </c>
      <c r="E60" s="48" t="str">
        <f>IF(Ausgabenberechnung!A76&gt;0,Ausgabenberechnung!I76,"")</f>
        <v>Handy Partner1</v>
      </c>
    </row>
    <row r="61" spans="1:5" ht="15" customHeight="1" x14ac:dyDescent="0.2">
      <c r="A61" s="33"/>
      <c r="B61" s="33"/>
      <c r="C61" s="33"/>
      <c r="D61" s="45">
        <f>IF(Ausgabenberechnung!A77&gt;0,Ausgabenberechnung!A77,"")</f>
        <v>15</v>
      </c>
      <c r="E61" s="48" t="str">
        <f>IF(Ausgabenberechnung!A77&gt;0,Ausgabenberechnung!I77,"")</f>
        <v>Handy Partner2</v>
      </c>
    </row>
    <row r="62" spans="1:5" ht="15" customHeight="1" x14ac:dyDescent="0.2">
      <c r="A62" s="33"/>
      <c r="B62" s="33"/>
      <c r="C62" s="33"/>
      <c r="D62" s="45" t="str">
        <f>IF(Ausgabenberechnung!A78&gt;0,Ausgabenberechnung!A78,"")</f>
        <v/>
      </c>
      <c r="E62" s="48" t="str">
        <f>IF(Ausgabenberechnung!A78&gt;0,Ausgabenberechnung!I78,"")</f>
        <v/>
      </c>
    </row>
    <row r="63" spans="1:5" ht="15" customHeight="1" x14ac:dyDescent="0.2">
      <c r="A63" s="33"/>
      <c r="B63" s="33"/>
      <c r="C63" s="33"/>
      <c r="D63" s="45" t="str">
        <f>IF(Ausgabenberechnung!A79&gt;0,Ausgabenberechnung!A79,"")</f>
        <v/>
      </c>
      <c r="E63" s="48" t="str">
        <f>IF(Ausgabenberechnung!A79&gt;0,Ausgabenberechnung!I79,"")</f>
        <v/>
      </c>
    </row>
    <row r="64" spans="1:5" ht="15" customHeight="1" x14ac:dyDescent="0.2">
      <c r="A64" s="33"/>
      <c r="B64" s="33"/>
      <c r="C64" s="33"/>
      <c r="D64" s="45" t="str">
        <f>IF(Ausgabenberechnung!A80&gt;0,Ausgabenberechnung!A80,"")</f>
        <v/>
      </c>
      <c r="E64" s="48" t="str">
        <f>IF(Ausgabenberechnung!A80&gt;0,Ausgabenberechnung!I80,"")</f>
        <v/>
      </c>
    </row>
    <row r="65" spans="1:5" ht="15" customHeight="1" x14ac:dyDescent="0.2">
      <c r="A65" s="33"/>
      <c r="B65" s="33"/>
      <c r="C65" s="33"/>
      <c r="D65" s="45" t="str">
        <f>IF(Ausgabenberechnung!A81&gt;0,Ausgabenberechnung!A81,"")</f>
        <v/>
      </c>
      <c r="E65" s="48" t="str">
        <f>IF(Ausgabenberechnung!A81&gt;0,Ausgabenberechnung!I81,"")</f>
        <v/>
      </c>
    </row>
    <row r="66" spans="1:5" ht="15" customHeight="1" x14ac:dyDescent="0.2">
      <c r="A66" s="33"/>
      <c r="B66" s="33"/>
      <c r="C66" s="33"/>
      <c r="D66" s="45" t="str">
        <f>IF(Ausgabenberechnung!A82&gt;0,Ausgabenberechnung!A82,"")</f>
        <v/>
      </c>
      <c r="E66" s="48" t="str">
        <f>IF(Ausgabenberechnung!A82&gt;0,Ausgabenberechnung!I82,"")</f>
        <v/>
      </c>
    </row>
    <row r="67" spans="1:5" ht="15" customHeight="1" x14ac:dyDescent="0.2">
      <c r="A67" s="33"/>
      <c r="B67" s="33"/>
      <c r="C67" s="33"/>
      <c r="D67" s="45" t="str">
        <f>IF(Ausgabenberechnung!A83&gt;0,Ausgabenberechnung!A83,"")</f>
        <v/>
      </c>
      <c r="E67" s="48" t="str">
        <f>IF(Ausgabenberechnung!A83&gt;0,Ausgabenberechnung!I83,"")</f>
        <v/>
      </c>
    </row>
    <row r="68" spans="1:5" ht="18" customHeight="1" x14ac:dyDescent="0.2">
      <c r="A68" s="33"/>
      <c r="B68" s="33"/>
      <c r="C68" s="33"/>
      <c r="D68" s="31">
        <f>SUM(D51:D67)</f>
        <v>1100.9000000000001</v>
      </c>
      <c r="E68" s="22"/>
    </row>
    <row r="69" spans="1:5" ht="15" customHeight="1" x14ac:dyDescent="0.2">
      <c r="A69" s="33"/>
      <c r="B69" s="33"/>
      <c r="C69" s="33"/>
      <c r="D69" s="33"/>
      <c r="E69" s="33"/>
    </row>
    <row r="70" spans="1:5" ht="18" customHeight="1" x14ac:dyDescent="0.25">
      <c r="A70" s="3" t="s">
        <v>40</v>
      </c>
      <c r="B70" s="44" t="s">
        <v>41</v>
      </c>
      <c r="C70" s="33"/>
      <c r="D70" s="33"/>
      <c r="E70" s="33"/>
    </row>
    <row r="71" spans="1:5" ht="15" customHeight="1" x14ac:dyDescent="0.2">
      <c r="A71" s="33"/>
      <c r="B71" s="44"/>
      <c r="C71" s="33"/>
      <c r="D71" s="33"/>
      <c r="E71" s="33"/>
    </row>
    <row r="72" spans="1:5" ht="18" customHeight="1" x14ac:dyDescent="0.2">
      <c r="A72" s="49"/>
      <c r="B72" s="97" t="s">
        <v>74</v>
      </c>
      <c r="C72" s="50"/>
      <c r="D72" s="51"/>
      <c r="E72" s="52"/>
    </row>
    <row r="73" spans="1:5" ht="18" customHeight="1" x14ac:dyDescent="0.2">
      <c r="A73" s="38" t="s">
        <v>42</v>
      </c>
      <c r="B73" s="98" t="s">
        <v>43</v>
      </c>
      <c r="C73" s="38" t="s">
        <v>44</v>
      </c>
      <c r="D73" s="38" t="s">
        <v>45</v>
      </c>
      <c r="E73" s="38" t="s">
        <v>4</v>
      </c>
    </row>
    <row r="74" spans="1:5" ht="24.95" customHeight="1" x14ac:dyDescent="0.2">
      <c r="A74" s="24" t="str">
        <f>IF(Ausgabenberechnung!C8=2,Ausgabenberechnung!A8,"")</f>
        <v/>
      </c>
      <c r="B74" s="24" t="str">
        <f>IF(Ausgabenberechnung!C24=2,Ausgabenberechnung!B24,IF(Ausgabenberechnung!D24=2,Ausgabenberechnung!B24,""))</f>
        <v/>
      </c>
      <c r="C74" s="24">
        <f>IF(Ausgabenberechnung!C40=2,Ausgabenberechnung!B40,IF(Ausgabenberechnung!D40=2,Ausgabenberechnung!B40,""))</f>
        <v>75</v>
      </c>
      <c r="D74" s="24">
        <f>IF(Ausgabenberechnung!C55=2,Ausgabenberechnung!B55,IF(Ausgabenberechnung!D55=2,Ausgabenberechnung!B55,""))</f>
        <v>36.47</v>
      </c>
      <c r="E74" s="53" t="str">
        <f>IF(Ausgabenberechnung!C8=2,(Ausgabenberechnung!I8&amp;" "),"")&amp;IF(Ausgabenberechnung!C24=2,(Ausgabenberechnung!I24&amp;" "),"")&amp;IF(Ausgabenberechnung!D24=2,(Ausgabenberechnung!I24&amp;" "),"")&amp;IF(Ausgabenberechnung!C40=2,(Ausgabenberechnung!I40&amp;" "),"")&amp;IF(Ausgabenberechnung!D40=2,(Ausgabenberechnung!I40&amp;" "),"")&amp;IF(Ausgabenberechnung!C55=2,(Ausgabenberechnung!I55&amp;" "),"")&amp;IF(Ausgabenberechnung!D55=2,(Ausgabenberechnung!I55&amp;" "),"")</f>
        <v xml:space="preserve">Fitness-Studio Strom </v>
      </c>
    </row>
    <row r="75" spans="1:5" ht="24.95" customHeight="1" x14ac:dyDescent="0.2">
      <c r="A75" s="24" t="str">
        <f>IF(Ausgabenberechnung!C9=2,Ausgabenberechnung!A9,"")</f>
        <v/>
      </c>
      <c r="B75" s="24" t="str">
        <f>IF(Ausgabenberechnung!C25=2,Ausgabenberechnung!B25,IF(Ausgabenberechnung!D25=2,Ausgabenberechnung!B25,""))</f>
        <v/>
      </c>
      <c r="C75" s="24" t="str">
        <f>IF(Ausgabenberechnung!C41=2,Ausgabenberechnung!B41,IF(Ausgabenberechnung!D41=2,Ausgabenberechnung!B41,""))</f>
        <v/>
      </c>
      <c r="D75" s="24" t="str">
        <f>IF(Ausgabenberechnung!C56=2,Ausgabenberechnung!B56,IF(Ausgabenberechnung!D56=2,Ausgabenberechnung!B56,""))</f>
        <v/>
      </c>
      <c r="E75" s="53" t="str">
        <f>IF(Ausgabenberechnung!C9=2,(Ausgabenberechnung!I9&amp;" "),"")&amp;IF(Ausgabenberechnung!C25=2,(Ausgabenberechnung!I25&amp;" "),"")&amp;IF(Ausgabenberechnung!D25=2,(Ausgabenberechnung!I25&amp;" "),"")&amp;IF(Ausgabenberechnung!C41=2,(Ausgabenberechnung!I41&amp;" "),"")&amp;IF(Ausgabenberechnung!D41=2,(Ausgabenberechnung!I41&amp;" "),"")&amp;IF(Ausgabenberechnung!C56=2,(Ausgabenberechnung!I56&amp;" "),"")&amp;IF(Ausgabenberechnung!D56=2,(Ausgabenberechnung!I56&amp;" "),"")</f>
        <v/>
      </c>
    </row>
    <row r="76" spans="1:5" ht="24.95" customHeight="1" x14ac:dyDescent="0.2">
      <c r="A76" s="24" t="str">
        <f>IF(Ausgabenberechnung!C10=2,Ausgabenberechnung!A10,"")</f>
        <v/>
      </c>
      <c r="B76" s="24" t="str">
        <f>IF(Ausgabenberechnung!C26=2,Ausgabenberechnung!B26,IF(Ausgabenberechnung!D26=2,Ausgabenberechnung!B26,""))</f>
        <v/>
      </c>
      <c r="C76" s="24" t="str">
        <f>IF(Ausgabenberechnung!C42=2,Ausgabenberechnung!B42,IF(Ausgabenberechnung!D42=2,Ausgabenberechnung!B42,""))</f>
        <v/>
      </c>
      <c r="D76" s="24" t="str">
        <f>IF(Ausgabenberechnung!C57=2,Ausgabenberechnung!B57,IF(Ausgabenberechnung!D57=2,Ausgabenberechnung!B57,""))</f>
        <v/>
      </c>
      <c r="E76" s="53" t="str">
        <f>IF(Ausgabenberechnung!C10=2,(Ausgabenberechnung!I10&amp;" "),"")&amp;IF(Ausgabenberechnung!C26=2,(Ausgabenberechnung!I26&amp;" "),"")&amp;IF(Ausgabenberechnung!D26=2,(Ausgabenberechnung!I26&amp;" "),"")&amp;IF(Ausgabenberechnung!C42=2,(Ausgabenberechnung!I42&amp;" "),"")&amp;IF(Ausgabenberechnung!D42=2,(Ausgabenberechnung!I42&amp;" "),"")&amp;IF(Ausgabenberechnung!C57=2,(Ausgabenberechnung!I57&amp;" "),"")&amp;IF(Ausgabenberechnung!D57=2,(Ausgabenberechnung!I57&amp;" "),"")</f>
        <v/>
      </c>
    </row>
    <row r="77" spans="1:5" ht="24.95" customHeight="1" x14ac:dyDescent="0.2">
      <c r="A77" s="24" t="str">
        <f>IF(Ausgabenberechnung!C11=2,Ausgabenberechnung!A11,"")</f>
        <v/>
      </c>
      <c r="B77" s="24" t="str">
        <f>IF(Ausgabenberechnung!C27=2,Ausgabenberechnung!B27,IF(Ausgabenberechnung!D27=2,Ausgabenberechnung!B27,""))</f>
        <v/>
      </c>
      <c r="C77" s="24" t="str">
        <f>IF(Ausgabenberechnung!C43=2,Ausgabenberechnung!B43,IF(Ausgabenberechnung!D43=2,Ausgabenberechnung!B43,""))</f>
        <v/>
      </c>
      <c r="D77" s="24" t="str">
        <f>IF(Ausgabenberechnung!C58=2,Ausgabenberechnung!B58,IF(Ausgabenberechnung!D58=2,Ausgabenberechnung!B58,""))</f>
        <v/>
      </c>
      <c r="E77" s="53" t="str">
        <f>IF(Ausgabenberechnung!C11=2,(Ausgabenberechnung!I11&amp;" "),"")&amp;IF(Ausgabenberechnung!C27=2,(Ausgabenberechnung!I27&amp;" "),"")&amp;IF(Ausgabenberechnung!D27=2,(Ausgabenberechnung!I27&amp;" "),"")&amp;IF(Ausgabenberechnung!C43=2,(Ausgabenberechnung!I43&amp;" "),"")&amp;IF(Ausgabenberechnung!D43=2,(Ausgabenberechnung!I43&amp;" "),"")&amp;IF(Ausgabenberechnung!C58=2,(Ausgabenberechnung!I58&amp;" "),"")&amp;IF(Ausgabenberechnung!D58=2,(Ausgabenberechnung!I58&amp;" "),"")</f>
        <v/>
      </c>
    </row>
    <row r="78" spans="1:5" ht="24.95" customHeight="1" x14ac:dyDescent="0.2">
      <c r="A78" s="24" t="str">
        <f>IF(Ausgabenberechnung!C12=2,Ausgabenberechnung!A12,"")</f>
        <v/>
      </c>
      <c r="B78" s="24" t="str">
        <f>IF(Ausgabenberechnung!C28=2,Ausgabenberechnung!B28,IF(Ausgabenberechnung!D28=2,Ausgabenberechnung!B28,""))</f>
        <v/>
      </c>
      <c r="C78" s="24" t="str">
        <f>IF(Ausgabenberechnung!C44=2,Ausgabenberechnung!B44,IF(Ausgabenberechnung!D44=2,Ausgabenberechnung!B44,""))</f>
        <v/>
      </c>
      <c r="D78" s="24" t="str">
        <f>IF(Ausgabenberechnung!C59=2,Ausgabenberechnung!B59,IF(Ausgabenberechnung!D59=2,Ausgabenberechnung!B59,""))</f>
        <v/>
      </c>
      <c r="E78" s="53" t="str">
        <f>IF(Ausgabenberechnung!C12=2,(Ausgabenberechnung!I12&amp;" "),"")&amp;IF(Ausgabenberechnung!C28=2,(Ausgabenberechnung!I28&amp;" "),"")&amp;IF(Ausgabenberechnung!D28=2,(Ausgabenberechnung!I28&amp;" "),"")&amp;IF(Ausgabenberechnung!C44=2,(Ausgabenberechnung!I44&amp;" "),"")&amp;IF(Ausgabenberechnung!D44=2,(Ausgabenberechnung!I44&amp;" "),"")&amp;IF(Ausgabenberechnung!C59=2,(Ausgabenberechnung!I59&amp;" "),"")&amp;IF(Ausgabenberechnung!D59=2,(Ausgabenberechnung!I59&amp;" "),"")</f>
        <v/>
      </c>
    </row>
    <row r="79" spans="1:5" ht="24.95" customHeight="1" x14ac:dyDescent="0.2">
      <c r="A79" s="24" t="str">
        <f>IF(Ausgabenberechnung!C13=2,Ausgabenberechnung!A13,"")</f>
        <v/>
      </c>
      <c r="B79" s="24" t="str">
        <f>IF(Ausgabenberechnung!C29=2,Ausgabenberechnung!B29,IF(Ausgabenberechnung!D29=2,Ausgabenberechnung!B29,""))</f>
        <v/>
      </c>
      <c r="C79" s="24" t="str">
        <f>IF(Ausgabenberechnung!C45=2,Ausgabenberechnung!B45,IF(Ausgabenberechnung!D45=2,Ausgabenberechnung!B45,""))</f>
        <v/>
      </c>
      <c r="D79" s="24" t="str">
        <f>IF(Ausgabenberechnung!C60=2,Ausgabenberechnung!B60,IF(Ausgabenberechnung!D60=2,Ausgabenberechnung!B60,""))</f>
        <v/>
      </c>
      <c r="E79" s="53" t="str">
        <f>IF(Ausgabenberechnung!C13=2,(Ausgabenberechnung!I13&amp;" "),"")&amp;IF(Ausgabenberechnung!C29=2,(Ausgabenberechnung!I29&amp;" "),"")&amp;IF(Ausgabenberechnung!D29=2,(Ausgabenberechnung!I29&amp;" "),"")&amp;IF(Ausgabenberechnung!C45=2,(Ausgabenberechnung!I45&amp;" "),"")&amp;IF(Ausgabenberechnung!D45=2,(Ausgabenberechnung!I45&amp;" "),"")&amp;IF(Ausgabenberechnung!C60=2,(Ausgabenberechnung!I60&amp;" "),"")&amp;IF(Ausgabenberechnung!D60=2,(Ausgabenberechnung!I60&amp;" "),"")</f>
        <v/>
      </c>
    </row>
    <row r="80" spans="1:5" ht="24.95" customHeight="1" x14ac:dyDescent="0.2">
      <c r="A80" s="24" t="str">
        <f>IF(Ausgabenberechnung!C14=2,Ausgabenberechnung!A14,"")</f>
        <v/>
      </c>
      <c r="B80" s="24" t="str">
        <f>IF(Ausgabenberechnung!C30=2,Ausgabenberechnung!B30,IF(Ausgabenberechnung!D30=2,Ausgabenberechnung!B30,""))</f>
        <v/>
      </c>
      <c r="C80" s="24" t="str">
        <f>IF(Ausgabenberechnung!C46=2,Ausgabenberechnung!B46,IF(Ausgabenberechnung!D46=2,Ausgabenberechnung!B46,""))</f>
        <v/>
      </c>
      <c r="D80" s="23"/>
      <c r="E80" s="53" t="str">
        <f>IF(Ausgabenberechnung!C14=2,(Ausgabenberechnung!I14&amp;" "),"")&amp;IF(Ausgabenberechnung!C30=2,(Ausgabenberechnung!I30&amp;" "),"")&amp;IF(Ausgabenberechnung!D30=2,(Ausgabenberechnung!I30&amp;" "),"")&amp;IF(Ausgabenberechnung!C46=2,(Ausgabenberechnung!I46&amp;" "),"")&amp;IF(Ausgabenberechnung!D46=2,(Ausgabenberechnung!I46&amp;" "),"")</f>
        <v/>
      </c>
    </row>
    <row r="81" spans="1:5" ht="24.95" customHeight="1" x14ac:dyDescent="0.2">
      <c r="A81" s="24" t="str">
        <f>IF(Ausgabenberechnung!C15=2,Ausgabenberechnung!A15,"")</f>
        <v/>
      </c>
      <c r="B81" s="24" t="str">
        <f>IF(Ausgabenberechnung!C31=2,Ausgabenberechnung!B31,IF(Ausgabenberechnung!D31=2,Ausgabenberechnung!B31,""))</f>
        <v/>
      </c>
      <c r="C81" s="24" t="str">
        <f>IF(Ausgabenberechnung!C47=2,Ausgabenberechnung!B47,IF(Ausgabenberechnung!D47=2,Ausgabenberechnung!B47,""))</f>
        <v/>
      </c>
      <c r="D81" s="23"/>
      <c r="E81" s="53" t="str">
        <f>IF(Ausgabenberechnung!C15=2,(Ausgabenberechnung!I15&amp;" "),"")&amp;IF(Ausgabenberechnung!C31=2,(Ausgabenberechnung!I31&amp;" "),"")&amp;IF(Ausgabenberechnung!D31=2,(Ausgabenberechnung!I31&amp;" "),"")&amp;IF(Ausgabenberechnung!C47=2,(Ausgabenberechnung!I47&amp;" "),"")&amp;IF(Ausgabenberechnung!D47=2,(Ausgabenberechnung!I47&amp;" "),"")</f>
        <v/>
      </c>
    </row>
    <row r="82" spans="1:5" ht="24.95" customHeight="1" x14ac:dyDescent="0.2">
      <c r="A82" s="24" t="str">
        <f>IF(Ausgabenberechnung!C16=2,Ausgabenberechnung!A16,"")</f>
        <v/>
      </c>
      <c r="B82" s="24" t="str">
        <f>IF(Ausgabenberechnung!C32=2,Ausgabenberechnung!B32,IF(Ausgabenberechnung!D32=2,Ausgabenberechnung!B32,""))</f>
        <v/>
      </c>
      <c r="C82" s="24" t="str">
        <f>IF(Ausgabenberechnung!C48=2,Ausgabenberechnung!B48,IF(Ausgabenberechnung!D48=2,Ausgabenberechnung!B48,""))</f>
        <v/>
      </c>
      <c r="D82" s="23"/>
      <c r="E82" s="53" t="str">
        <f>IF(Ausgabenberechnung!C16=2,(Ausgabenberechnung!I16&amp;" "),"")&amp;IF(Ausgabenberechnung!C32=2,(Ausgabenberechnung!I32&amp;" "),"")&amp;IF(Ausgabenberechnung!D32=2,(Ausgabenberechnung!I32&amp;" "),"")&amp;IF(Ausgabenberechnung!C48=2,(Ausgabenberechnung!I57&amp;" "),"")&amp;IF(Ausgabenberechnung!D48=2,(Ausgabenberechnung!I48&amp;" "),"")</f>
        <v/>
      </c>
    </row>
    <row r="83" spans="1:5" ht="24.95" customHeight="1" x14ac:dyDescent="0.2">
      <c r="A83" s="24" t="str">
        <f>IF(Ausgabenberechnung!C17=2,Ausgabenberechnung!A17,"")</f>
        <v/>
      </c>
      <c r="B83" s="24" t="str">
        <f>IF(Ausgabenberechnung!C33=2,Ausgabenberechnung!B33,IF(Ausgabenberechnung!D33=2,Ausgabenberechnung!B33,""))</f>
        <v/>
      </c>
      <c r="C83" s="24" t="str">
        <f>IF(Ausgabenberechnung!C49=2,Ausgabenberechnung!B49,IF(Ausgabenberechnung!D49=2,Ausgabenberechnung!B49,""))</f>
        <v/>
      </c>
      <c r="D83" s="23"/>
      <c r="E83" s="53" t="str">
        <f>IF(Ausgabenberechnung!C17=2,(Ausgabenberechnung!I17&amp;" "),"")&amp;IF(Ausgabenberechnung!C33=2,(Ausgabenberechnung!I33&amp;" "),"")&amp;IF(Ausgabenberechnung!D33=2,(Ausgabenberechnung!I33&amp;" "),"")&amp;IF(Ausgabenberechnung!C49=2,(Ausgabenberechnung!I49&amp;" "),"")&amp;IF(Ausgabenberechnung!D49=2,(Ausgabenberechnung!I49&amp;" "),"")</f>
        <v/>
      </c>
    </row>
    <row r="84" spans="1:5" ht="18" customHeight="1" x14ac:dyDescent="0.2">
      <c r="A84" s="54"/>
      <c r="B84" s="55"/>
      <c r="C84" s="55" t="s">
        <v>46</v>
      </c>
      <c r="D84" s="56">
        <f>SUM(A74:D83)</f>
        <v>111.47</v>
      </c>
      <c r="E84" s="22"/>
    </row>
    <row r="85" spans="1:5" ht="15" customHeight="1" x14ac:dyDescent="0.2">
      <c r="A85" s="33"/>
      <c r="B85" s="33"/>
      <c r="C85" s="33"/>
      <c r="D85" s="33"/>
      <c r="E85" s="33"/>
    </row>
    <row r="86" spans="1:5" ht="15" customHeight="1" x14ac:dyDescent="0.2">
      <c r="A86" s="33"/>
      <c r="B86" s="33"/>
      <c r="C86" s="33"/>
      <c r="D86" s="91">
        <f>Einnahmen!$A$18</f>
        <v>2163.69</v>
      </c>
      <c r="E86" s="92" t="s">
        <v>50</v>
      </c>
    </row>
    <row r="87" spans="1:5" ht="15" customHeight="1" x14ac:dyDescent="0.2">
      <c r="A87" s="33"/>
      <c r="B87" s="33"/>
      <c r="C87" s="58" t="s">
        <v>53</v>
      </c>
      <c r="D87" s="91">
        <f>SUMIF(Einnahmen!B25:B48,2,Einnahmen!A25:A48)</f>
        <v>0</v>
      </c>
      <c r="E87" s="92" t="s">
        <v>82</v>
      </c>
    </row>
    <row r="88" spans="1:5" ht="15" customHeight="1" x14ac:dyDescent="0.2">
      <c r="A88" s="33"/>
      <c r="B88" s="33"/>
      <c r="C88" s="33"/>
      <c r="D88" s="91">
        <f>SUM(D86,D87)</f>
        <v>2163.69</v>
      </c>
      <c r="E88" s="93" t="s">
        <v>51</v>
      </c>
    </row>
    <row r="89" spans="1:5" ht="15" customHeight="1" x14ac:dyDescent="0.2">
      <c r="A89" s="33"/>
      <c r="B89" s="33"/>
      <c r="C89" s="33"/>
      <c r="D89" s="91"/>
      <c r="E89" s="92"/>
    </row>
    <row r="90" spans="1:5" ht="15" customHeight="1" x14ac:dyDescent="0.2">
      <c r="A90" s="33"/>
      <c r="B90" s="33"/>
      <c r="C90" s="59" t="s">
        <v>54</v>
      </c>
      <c r="D90" s="91">
        <f>SUM(D68,D84)</f>
        <v>1212.3700000000001</v>
      </c>
      <c r="E90" s="92" t="s">
        <v>52</v>
      </c>
    </row>
    <row r="91" spans="1:5" ht="15" customHeight="1" x14ac:dyDescent="0.2">
      <c r="A91" s="33"/>
      <c r="B91" s="33"/>
      <c r="C91" s="33"/>
      <c r="D91" s="33"/>
      <c r="E91" s="60"/>
    </row>
    <row r="92" spans="1:5" ht="15" customHeight="1" x14ac:dyDescent="0.2">
      <c r="A92" s="33"/>
      <c r="B92" s="33"/>
      <c r="C92" s="33"/>
      <c r="D92" s="94">
        <f>SUM(D88-D90)</f>
        <v>951.31999999999994</v>
      </c>
      <c r="E92" s="95" t="s">
        <v>55</v>
      </c>
    </row>
    <row r="93" spans="1:5" x14ac:dyDescent="0.2">
      <c r="A93" s="33"/>
      <c r="B93" s="33"/>
      <c r="C93" s="33"/>
      <c r="D93" s="33"/>
      <c r="E93" s="33"/>
    </row>
    <row r="94" spans="1:5" ht="20.25" x14ac:dyDescent="0.3">
      <c r="A94" s="2" t="s">
        <v>27</v>
      </c>
      <c r="B94" s="37">
        <f>(Einnahmen!D2)</f>
        <v>2008</v>
      </c>
      <c r="C94" s="37"/>
      <c r="D94" s="37"/>
      <c r="E94" s="2" t="s">
        <v>58</v>
      </c>
    </row>
    <row r="95" spans="1:5" x14ac:dyDescent="0.2">
      <c r="A95" s="33"/>
      <c r="B95" s="33"/>
      <c r="C95" s="33"/>
      <c r="D95" s="33"/>
      <c r="E95" s="33"/>
    </row>
    <row r="96" spans="1:5" ht="18" customHeight="1" x14ac:dyDescent="0.25">
      <c r="A96" s="3" t="s">
        <v>39</v>
      </c>
      <c r="B96" s="3"/>
      <c r="C96" s="3"/>
      <c r="D96" s="38" t="s">
        <v>3</v>
      </c>
      <c r="E96" s="38" t="s">
        <v>4</v>
      </c>
    </row>
    <row r="97" spans="1:5" ht="15" customHeight="1" x14ac:dyDescent="0.2">
      <c r="A97" s="44" t="s">
        <v>37</v>
      </c>
      <c r="B97" s="44"/>
      <c r="C97" s="44"/>
      <c r="D97" s="45">
        <f>IF(Ausgabenberechnung!A67&gt;0,Ausgabenberechnung!A67,"")</f>
        <v>647.89</v>
      </c>
      <c r="E97" s="46" t="str">
        <f>IF(Ausgabenberechnung!A67&gt;0,Ausgabenberechnung!I67,"")</f>
        <v>Miete</v>
      </c>
    </row>
    <row r="98" spans="1:5" ht="15" customHeight="1" x14ac:dyDescent="0.2">
      <c r="A98" s="47" t="s">
        <v>38</v>
      </c>
      <c r="B98" s="47"/>
      <c r="C98" s="44"/>
      <c r="D98" s="45">
        <f>IF(Ausgabenberechnung!A68&gt;0, Ausgabenberechnung!A68,"")</f>
        <v>34.47</v>
      </c>
      <c r="E98" s="48" t="str">
        <f>IF(Ausgabenberechnung!A68&gt;0,Ausgabenberechnung!I68,"")</f>
        <v>Unfall-VS</v>
      </c>
    </row>
    <row r="99" spans="1:5" ht="15" customHeight="1" x14ac:dyDescent="0.2">
      <c r="A99" s="33"/>
      <c r="B99" s="33"/>
      <c r="C99" s="33"/>
      <c r="D99" s="45">
        <f>IF(Ausgabenberechnung!A69&gt;0,Ausgabenberechnung!A69,"")</f>
        <v>6.89</v>
      </c>
      <c r="E99" s="48" t="str">
        <f>IF(Ausgabenberechnung!A69&gt;0,Ausgabenberechnung!I69,"")</f>
        <v>Kabelmiete</v>
      </c>
    </row>
    <row r="100" spans="1:5" ht="15" customHeight="1" x14ac:dyDescent="0.2">
      <c r="A100" s="33"/>
      <c r="B100" s="33"/>
      <c r="C100" s="33"/>
      <c r="D100" s="45">
        <f>IF(Ausgabenberechnung!A70&gt;0,Ausgabenberechnung!A70,"")</f>
        <v>18</v>
      </c>
      <c r="E100" s="48" t="str">
        <f>IF(Ausgabenberechnung!A70&gt;0,Ausgabenberechnung!I70,"")</f>
        <v>GASAG</v>
      </c>
    </row>
    <row r="101" spans="1:5" ht="15" customHeight="1" x14ac:dyDescent="0.2">
      <c r="A101" s="33"/>
      <c r="B101" s="33"/>
      <c r="C101" s="33"/>
      <c r="D101" s="45">
        <f>IF(Ausgabenberechnung!A71&gt;0,Ausgabenberechnung!A71,"")</f>
        <v>9.25</v>
      </c>
      <c r="E101" s="48" t="str">
        <f>IF(Ausgabenberechnung!A71&gt;0,Ausgabenberechnung!I71,"")</f>
        <v>Zahn-VS Partner1</v>
      </c>
    </row>
    <row r="102" spans="1:5" ht="15" customHeight="1" x14ac:dyDescent="0.2">
      <c r="A102" s="33"/>
      <c r="B102" s="33"/>
      <c r="C102" s="33"/>
      <c r="D102" s="45">
        <f>IF(Ausgabenberechnung!A72&gt;0,Ausgabenberechnung!A72,"")</f>
        <v>8.15</v>
      </c>
      <c r="E102" s="48" t="str">
        <f>IF(Ausgabenberechnung!A72&gt;0,Ausgabenberechnung!I72,"")</f>
        <v>Zahn-VS Partner2</v>
      </c>
    </row>
    <row r="103" spans="1:5" ht="15" customHeight="1" x14ac:dyDescent="0.2">
      <c r="A103" s="33"/>
      <c r="B103" s="33"/>
      <c r="C103" s="33"/>
      <c r="D103" s="45">
        <f>IF(Ausgabenberechnung!A73&gt;0,Ausgabenberechnung!A73,"")</f>
        <v>71.25</v>
      </c>
      <c r="E103" s="48" t="str">
        <f>IF(Ausgabenberechnung!A73&gt;0,Ausgabenberechnung!I73,"")</f>
        <v>S-Bahn</v>
      </c>
    </row>
    <row r="104" spans="1:5" ht="15" customHeight="1" x14ac:dyDescent="0.2">
      <c r="A104" s="33"/>
      <c r="B104" s="33"/>
      <c r="C104" s="33"/>
      <c r="D104" s="45">
        <f>IF(Ausgabenberechnung!A74&gt;0,Ausgabenberechnung!A74,"")</f>
        <v>240</v>
      </c>
      <c r="E104" s="48" t="str">
        <f>IF(Ausgabenberechnung!A74&gt;0,Ausgabenberechnung!I74,"")</f>
        <v>Benzin</v>
      </c>
    </row>
    <row r="105" spans="1:5" ht="15" customHeight="1" x14ac:dyDescent="0.2">
      <c r="A105" s="33"/>
      <c r="B105" s="33"/>
      <c r="C105" s="33"/>
      <c r="D105" s="45">
        <f>IF(Ausgabenberechnung!A75&gt;0,Ausgabenberechnung!A75,"")</f>
        <v>35</v>
      </c>
      <c r="E105" s="48" t="str">
        <f>IF(Ausgabenberechnung!A75&gt;0,Ausgabenberechnung!I75,"")</f>
        <v>Telefon</v>
      </c>
    </row>
    <row r="106" spans="1:5" ht="15" customHeight="1" x14ac:dyDescent="0.2">
      <c r="A106" s="33"/>
      <c r="B106" s="33"/>
      <c r="C106" s="33"/>
      <c r="D106" s="45">
        <f>IF(Ausgabenberechnung!A76&gt;0,Ausgabenberechnung!A76,"")</f>
        <v>15</v>
      </c>
      <c r="E106" s="48" t="str">
        <f>IF(Ausgabenberechnung!A76&gt;0,Ausgabenberechnung!I76,"")</f>
        <v>Handy Partner1</v>
      </c>
    </row>
    <row r="107" spans="1:5" ht="15" customHeight="1" x14ac:dyDescent="0.2">
      <c r="A107" s="33"/>
      <c r="B107" s="33"/>
      <c r="C107" s="33"/>
      <c r="D107" s="45">
        <f>IF(Ausgabenberechnung!A77&gt;0,Ausgabenberechnung!A77,"")</f>
        <v>15</v>
      </c>
      <c r="E107" s="48" t="str">
        <f>IF(Ausgabenberechnung!A77&gt;0,Ausgabenberechnung!I77,"")</f>
        <v>Handy Partner2</v>
      </c>
    </row>
    <row r="108" spans="1:5" ht="15" customHeight="1" x14ac:dyDescent="0.2">
      <c r="A108" s="33"/>
      <c r="B108" s="33"/>
      <c r="C108" s="33"/>
      <c r="D108" s="45" t="str">
        <f>IF(Ausgabenberechnung!A78&gt;0,Ausgabenberechnung!A78,"")</f>
        <v/>
      </c>
      <c r="E108" s="48" t="str">
        <f>IF(Ausgabenberechnung!A78&gt;0,Ausgabenberechnung!I78,"")</f>
        <v/>
      </c>
    </row>
    <row r="109" spans="1:5" ht="15" customHeight="1" x14ac:dyDescent="0.2">
      <c r="A109" s="33"/>
      <c r="B109" s="33"/>
      <c r="C109" s="33"/>
      <c r="D109" s="45" t="str">
        <f>IF(Ausgabenberechnung!A79&gt;0,Ausgabenberechnung!A79,"")</f>
        <v/>
      </c>
      <c r="E109" s="48" t="str">
        <f>IF(Ausgabenberechnung!A79&gt;0,Ausgabenberechnung!I79,"")</f>
        <v/>
      </c>
    </row>
    <row r="110" spans="1:5" ht="15" customHeight="1" x14ac:dyDescent="0.2">
      <c r="A110" s="33"/>
      <c r="B110" s="33"/>
      <c r="C110" s="33"/>
      <c r="D110" s="45" t="str">
        <f>IF(Ausgabenberechnung!A80&gt;0,Ausgabenberechnung!A80,"")</f>
        <v/>
      </c>
      <c r="E110" s="48" t="str">
        <f>IF(Ausgabenberechnung!A80&gt;0,Ausgabenberechnung!I80,"")</f>
        <v/>
      </c>
    </row>
    <row r="111" spans="1:5" ht="15" customHeight="1" x14ac:dyDescent="0.2">
      <c r="A111" s="33"/>
      <c r="B111" s="33"/>
      <c r="C111" s="33"/>
      <c r="D111" s="45" t="str">
        <f>IF(Ausgabenberechnung!A81&gt;0,Ausgabenberechnung!A81,"")</f>
        <v/>
      </c>
      <c r="E111" s="48" t="str">
        <f>IF(Ausgabenberechnung!A81&gt;0,Ausgabenberechnung!I81,"")</f>
        <v/>
      </c>
    </row>
    <row r="112" spans="1:5" ht="15" customHeight="1" x14ac:dyDescent="0.2">
      <c r="A112" s="33"/>
      <c r="B112" s="33"/>
      <c r="C112" s="33"/>
      <c r="D112" s="45" t="str">
        <f>IF(Ausgabenberechnung!A82&gt;0,Ausgabenberechnung!A82,"")</f>
        <v/>
      </c>
      <c r="E112" s="48" t="str">
        <f>IF(Ausgabenberechnung!A82&gt;0,Ausgabenberechnung!I82,"")</f>
        <v/>
      </c>
    </row>
    <row r="113" spans="1:5" ht="15" customHeight="1" x14ac:dyDescent="0.2">
      <c r="A113" s="33"/>
      <c r="B113" s="33"/>
      <c r="C113" s="33"/>
      <c r="D113" s="45" t="str">
        <f>IF(Ausgabenberechnung!A83&gt;0,Ausgabenberechnung!A83,"")</f>
        <v/>
      </c>
      <c r="E113" s="48" t="str">
        <f>IF(Ausgabenberechnung!A83&gt;0,Ausgabenberechnung!I83,"")</f>
        <v/>
      </c>
    </row>
    <row r="114" spans="1:5" ht="18" customHeight="1" x14ac:dyDescent="0.2">
      <c r="A114" s="33"/>
      <c r="B114" s="33"/>
      <c r="C114" s="33"/>
      <c r="D114" s="31">
        <f>SUM(D97:D113)</f>
        <v>1100.9000000000001</v>
      </c>
      <c r="E114" s="22"/>
    </row>
    <row r="115" spans="1:5" ht="15" customHeight="1" x14ac:dyDescent="0.2">
      <c r="A115" s="33"/>
      <c r="B115" s="33"/>
      <c r="C115" s="33"/>
      <c r="D115" s="33"/>
      <c r="E115" s="33"/>
    </row>
    <row r="116" spans="1:5" ht="18" customHeight="1" x14ac:dyDescent="0.25">
      <c r="A116" s="3" t="s">
        <v>40</v>
      </c>
      <c r="B116" s="44" t="s">
        <v>41</v>
      </c>
      <c r="C116" s="33"/>
      <c r="D116" s="33"/>
      <c r="E116" s="33"/>
    </row>
    <row r="117" spans="1:5" ht="15" customHeight="1" x14ac:dyDescent="0.2">
      <c r="A117" s="33"/>
      <c r="B117" s="44"/>
      <c r="C117" s="33"/>
      <c r="D117" s="33"/>
      <c r="E117" s="33"/>
    </row>
    <row r="118" spans="1:5" ht="18" customHeight="1" x14ac:dyDescent="0.2">
      <c r="A118" s="49"/>
      <c r="B118" s="97" t="s">
        <v>75</v>
      </c>
      <c r="C118" s="50"/>
      <c r="D118" s="51"/>
      <c r="E118" s="52"/>
    </row>
    <row r="119" spans="1:5" ht="18" customHeight="1" x14ac:dyDescent="0.2">
      <c r="A119" s="38" t="s">
        <v>42</v>
      </c>
      <c r="B119" s="98" t="s">
        <v>43</v>
      </c>
      <c r="C119" s="38" t="s">
        <v>44</v>
      </c>
      <c r="D119" s="38" t="s">
        <v>45</v>
      </c>
      <c r="E119" s="38" t="s">
        <v>4</v>
      </c>
    </row>
    <row r="120" spans="1:5" ht="24.95" customHeight="1" x14ac:dyDescent="0.2">
      <c r="A120" s="24" t="str">
        <f>IF(Ausgabenberechnung!C8=3,Ausgabenberechnung!A8,"")</f>
        <v/>
      </c>
      <c r="B120" s="24">
        <f>IF(Ausgabenberechnung!C24=3,Ausgabenberechnung!B24,IF(Ausgabenberechnung!D24=3,Ausgabenberechnung!B24,""))</f>
        <v>356.39</v>
      </c>
      <c r="C120" s="24" t="str">
        <f>IF(Ausgabenberechnung!C40=3,Ausgabenberechnung!B40,IF(Ausgabenberechnung!D40=3,Ausgabenberechnung!B40,IF(Ausgabenberechnung!E40=3,Ausgabenberechnung!B40,"")))</f>
        <v/>
      </c>
      <c r="D120" s="24" t="str">
        <f>IF(Ausgabenberechnung!C55=3,Ausgabenberechnung!B55,IF(Ausgabenberechnung!D55=3,Ausgabenberechnung!B55,IF(Ausgabenberechnung!E55=3,Ausgabenberechnung!B55,"")))</f>
        <v/>
      </c>
      <c r="E120" s="53" t="str">
        <f>IF(Ausgabenberechnung!C8=3,(Ausgabenberechnung!I8&amp;" "),"")&amp;IF(Ausgabenberechnung!C24=3,(Ausgabenberechnung!I24&amp;" "),"")&amp;IF(Ausgabenberechnung!D24=3,(Ausgabenberechnung!I24&amp;" "),"")&amp;IF(Ausgabenberechnung!C40=3,(Ausgabenberechnung!I40&amp;" "),"")&amp;IF(Ausgabenberechnung!D40=3,(Ausgabenberechnung!I40&amp;" "),"")&amp;IF(Ausgabenberechnung!E40=3,(Ausgabenberechnung!I40&amp;" "),"")&amp;IF(Ausgabenberechnung!C55=3,(Ausgabenberechnung!I55&amp;" "),"")&amp;IF(Ausgabenberechnung!D55=3,(Ausgabenberechnung!I55&amp;" "),"")&amp;IF(Ausgabenberechnung!E55=3,(Ausgabenberechnung!I55&amp;" "),"")</f>
        <v xml:space="preserve">Haftpflicht-Auto </v>
      </c>
    </row>
    <row r="121" spans="1:5" ht="24.95" customHeight="1" x14ac:dyDescent="0.2">
      <c r="A121" s="24" t="str">
        <f>IF(Ausgabenberechnung!C9=3,Ausgabenberechnung!A9,"")</f>
        <v/>
      </c>
      <c r="B121" s="24" t="str">
        <f>IF(Ausgabenberechnung!C25=3,Ausgabenberechnung!B25,IF(Ausgabenberechnung!D25=3,Ausgabenberechnung!B25,""))</f>
        <v/>
      </c>
      <c r="C121" s="24">
        <f>IF(Ausgabenberechnung!C41=3,Ausgabenberechnung!B41,IF(Ausgabenberechnung!D41=3,Ausgabenberechnung!B41,IF(Ausgabenberechnung!E41=3,Ausgabenberechnung!B41,"")))</f>
        <v>51.09</v>
      </c>
      <c r="D121" s="24">
        <f>IF(Ausgabenberechnung!C56=3,Ausgabenberechnung!B56,IF(Ausgabenberechnung!D56=3,Ausgabenberechnung!B56,IF(Ausgabenberechnung!E56=3,Ausgabenberechnung!B56,"")))</f>
        <v>64</v>
      </c>
      <c r="E121" s="53" t="str">
        <f>IF(Ausgabenberechnung!C9=3,(Ausgabenberechnung!I9&amp;" "),"")&amp;IF(Ausgabenberechnung!C25=3,(Ausgabenberechnung!I25&amp;" "),"")&amp;IF(Ausgabenberechnung!D25=3,(Ausgabenberechnung!I25&amp;" "),"")&amp;IF(Ausgabenberechnung!C41=3,(Ausgabenberechnung!I41&amp;" "),"")&amp;IF(Ausgabenberechnung!D41=3,(Ausgabenberechnung!I41&amp;" "),"")&amp;IF(Ausgabenberechnung!E41=3,(Ausgabenberechnung!I41&amp;" "),"")&amp;IF(Ausgabenberechnung!C56=3,(Ausgabenberechnung!I56&amp;" "),"")&amp;IF(Ausgabenberechnung!D56=3,(Ausgabenberechnung!I56&amp;" "),"")&amp;IF(Ausgabenberechnung!E56=3,(Ausgabenberechnung!I56&amp;" "),"")</f>
        <v xml:space="preserve">Rundfunkgebühren Kurs </v>
      </c>
    </row>
    <row r="122" spans="1:5" ht="24.95" customHeight="1" x14ac:dyDescent="0.2">
      <c r="A122" s="24" t="str">
        <f>IF(Ausgabenberechnung!C10=3,Ausgabenberechnung!A10,"")</f>
        <v/>
      </c>
      <c r="B122" s="24" t="str">
        <f>IF(Ausgabenberechnung!C26=3,Ausgabenberechnung!B26,IF(Ausgabenberechnung!D26=3,Ausgabenberechnung!B26,""))</f>
        <v/>
      </c>
      <c r="C122" s="24" t="str">
        <f>IF(Ausgabenberechnung!C42=3,Ausgabenberechnung!B42,IF(Ausgabenberechnung!D42=3,Ausgabenberechnung!B42,IF(Ausgabenberechnung!E42=3,Ausgabenberechnung!B42,"")))</f>
        <v/>
      </c>
      <c r="D122" s="24" t="str">
        <f>IF(Ausgabenberechnung!C57=3,Ausgabenberechnung!B57,IF(Ausgabenberechnung!D57=3,Ausgabenberechnung!B57,IF(Ausgabenberechnung!E57=3,Ausgabenberechnung!B57,"")))</f>
        <v/>
      </c>
      <c r="E122" s="53" t="str">
        <f>IF(Ausgabenberechnung!C10=3,(Ausgabenberechnung!I10&amp;" "),"")&amp;IF(Ausgabenberechnung!C26=3,(Ausgabenberechnung!I26&amp;" "),"")&amp;IF(Ausgabenberechnung!D26=3,(Ausgabenberechnung!I26&amp;" "),"")&amp;IF(Ausgabenberechnung!C42=3,(Ausgabenberechnung!I42&amp;" "),"")&amp;IF(Ausgabenberechnung!D42=3,(Ausgabenberechnung!I42&amp;" "),"")&amp;IF(Ausgabenberechnung!E42=3,(Ausgabenberechnung!I42&amp;" "),"")&amp;IF(Ausgabenberechnung!C57=3,(Ausgabenberechnung!I57&amp;" "),"")&amp;IF(Ausgabenberechnung!D57=3,(Ausgabenberechnung!I57&amp;" "),"")&amp;IF(Ausgabenberechnung!E57=3,(Ausgabenberechnung!I57&amp;" "),"")</f>
        <v/>
      </c>
    </row>
    <row r="123" spans="1:5" ht="24.95" customHeight="1" x14ac:dyDescent="0.2">
      <c r="A123" s="24" t="str">
        <f>IF(Ausgabenberechnung!C11=3,Ausgabenberechnung!A11,"")</f>
        <v/>
      </c>
      <c r="B123" s="24" t="str">
        <f>IF(Ausgabenberechnung!C27=3,Ausgabenberechnung!B27,IF(Ausgabenberechnung!D27=3,Ausgabenberechnung!B27,""))</f>
        <v/>
      </c>
      <c r="C123" s="24" t="str">
        <f>IF(Ausgabenberechnung!C43=3,Ausgabenberechnung!B43,IF(Ausgabenberechnung!D43=3,Ausgabenberechnung!B43,IF(Ausgabenberechnung!E43=3,Ausgabenberechnung!B43,"")))</f>
        <v/>
      </c>
      <c r="D123" s="24" t="str">
        <f>IF(Ausgabenberechnung!C58=3,Ausgabenberechnung!B58,IF(Ausgabenberechnung!D58=3,Ausgabenberechnung!B58,IF(Ausgabenberechnung!E58=3,Ausgabenberechnung!B58,"")))</f>
        <v/>
      </c>
      <c r="E123" s="53" t="str">
        <f>IF(Ausgabenberechnung!C11=3,(Ausgabenberechnung!I11&amp;" "),"")&amp;IF(Ausgabenberechnung!C27=3,(Ausgabenberechnung!I27&amp;" "),"")&amp;IF(Ausgabenberechnung!D27=3,(Ausgabenberechnung!I27&amp;" "),"")&amp;IF(Ausgabenberechnung!C43=3,(Ausgabenberechnung!I43&amp;" "),"")&amp;IF(Ausgabenberechnung!D43=3,(Ausgabenberechnung!I43&amp;" "),"")&amp;IF(Ausgabenberechnung!E43=3,(Ausgabenberechnung!I43&amp;" "),"")&amp;IF(Ausgabenberechnung!C58=3,(Ausgabenberechnung!I58&amp;" "),"")&amp;IF(Ausgabenberechnung!D58=3,(Ausgabenberechnung!I58&amp;" "),"")&amp;IF(Ausgabenberechnung!E58=3,(Ausgabenberechnung!I58&amp;" "),"")</f>
        <v/>
      </c>
    </row>
    <row r="124" spans="1:5" ht="24.95" customHeight="1" x14ac:dyDescent="0.2">
      <c r="A124" s="24" t="str">
        <f>IF(Ausgabenberechnung!C12=3,Ausgabenberechnung!A12,"")</f>
        <v/>
      </c>
      <c r="B124" s="24" t="str">
        <f>IF(Ausgabenberechnung!C28=3,Ausgabenberechnung!B28,IF(Ausgabenberechnung!D28=3,Ausgabenberechnung!B28,""))</f>
        <v/>
      </c>
      <c r="C124" s="24" t="str">
        <f>IF(Ausgabenberechnung!C44=3,Ausgabenberechnung!B44,IF(Ausgabenberechnung!D44=3,Ausgabenberechnung!B44,IF(Ausgabenberechnung!E44=3,Ausgabenberechnung!B44,"")))</f>
        <v/>
      </c>
      <c r="D124" s="24" t="str">
        <f>IF(Ausgabenberechnung!C59=3,Ausgabenberechnung!B59,IF(Ausgabenberechnung!D59=3,Ausgabenberechnung!B59,IF(Ausgabenberechnung!E59=3,Ausgabenberechnung!B59,"")))</f>
        <v/>
      </c>
      <c r="E124" s="53" t="str">
        <f>IF(Ausgabenberechnung!C12=3,(Ausgabenberechnung!I12&amp;" "),"")&amp;IF(Ausgabenberechnung!C28=3,(Ausgabenberechnung!I28&amp;" "),"")&amp;IF(Ausgabenberechnung!D28=3,(Ausgabenberechnung!I28&amp;" "),"")&amp;IF(Ausgabenberechnung!C44=3,(Ausgabenberechnung!I44&amp;" "),"")&amp;IF(Ausgabenberechnung!D44=3,(Ausgabenberechnung!I44&amp;" "),"")&amp;IF(Ausgabenberechnung!E44=3,(Ausgabenberechnung!I44&amp;" "),"")&amp;IF(Ausgabenberechnung!C59=3,(Ausgabenberechnung!I59&amp;" "),"")&amp;IF(Ausgabenberechnung!D59=3,(Ausgabenberechnung!I59&amp;" "),"")&amp;IF(Ausgabenberechnung!E59=3,(Ausgabenberechnung!I59&amp;" "),"")</f>
        <v/>
      </c>
    </row>
    <row r="125" spans="1:5" ht="24.95" customHeight="1" x14ac:dyDescent="0.2">
      <c r="A125" s="24" t="str">
        <f>IF(Ausgabenberechnung!C13=3,Ausgabenberechnung!A13,"")</f>
        <v/>
      </c>
      <c r="B125" s="24" t="str">
        <f>IF(Ausgabenberechnung!C29=3,Ausgabenberechnung!B29,IF(Ausgabenberechnung!D29=3,Ausgabenberechnung!B29,""))</f>
        <v/>
      </c>
      <c r="C125" s="24" t="str">
        <f>IF(Ausgabenberechnung!C45=3,Ausgabenberechnung!B45,IF(Ausgabenberechnung!D45=3,Ausgabenberechnung!B45,IF(Ausgabenberechnung!E45=3,Ausgabenberechnung!B45,"")))</f>
        <v/>
      </c>
      <c r="D125" s="24" t="str">
        <f>IF(Ausgabenberechnung!C60=3,Ausgabenberechnung!B60,IF(Ausgabenberechnung!D60=3,Ausgabenberechnung!B60,IF(Ausgabenberechnung!E60=3,Ausgabenberechnung!B60,"")))</f>
        <v/>
      </c>
      <c r="E125" s="53" t="str">
        <f>IF(Ausgabenberechnung!C13=3,(Ausgabenberechnung!I13&amp;" "),"")&amp;IF(Ausgabenberechnung!C29=3,(Ausgabenberechnung!I29&amp;" "),"")&amp;IF(Ausgabenberechnung!D29=3,(Ausgabenberechnung!I29&amp;" "),"")&amp;IF(Ausgabenberechnung!C45=3,(Ausgabenberechnung!I45&amp;" "),"")&amp;IF(Ausgabenberechnung!D45=3,(Ausgabenberechnung!I45&amp;" "),"")&amp;IF(Ausgabenberechnung!E45=3,(Ausgabenberechnung!I45&amp;" "),"")&amp;IF(Ausgabenberechnung!C60=3,(Ausgabenberechnung!I60&amp;" "),"")&amp;IF(Ausgabenberechnung!D60=3,(Ausgabenberechnung!I60&amp;" "),"")&amp;IF(Ausgabenberechnung!E60=3,(Ausgabenberechnung!I60&amp;" "),"")</f>
        <v/>
      </c>
    </row>
    <row r="126" spans="1:5" ht="24.95" customHeight="1" x14ac:dyDescent="0.2">
      <c r="A126" s="24" t="str">
        <f>IF(Ausgabenberechnung!C14=3,Ausgabenberechnung!A14,"")</f>
        <v/>
      </c>
      <c r="B126" s="24" t="str">
        <f>IF(Ausgabenberechnung!C30=3,Ausgabenberechnung!B30,IF(Ausgabenberechnung!D30=3,Ausgabenberechnung!B30,""))</f>
        <v/>
      </c>
      <c r="C126" s="24" t="str">
        <f>IF(Ausgabenberechnung!C46=3,Ausgabenberechnung!B46,IF(Ausgabenberechnung!D46=3,Ausgabenberechnung!B46,IF(Ausgabenberechnung!E46=3,Ausgabenberechnung!B46,"")))</f>
        <v/>
      </c>
      <c r="D126" s="23"/>
      <c r="E126" s="53" t="str">
        <f>IF(Ausgabenberechnung!C14=3,(Ausgabenberechnung!I14&amp;" "),"")&amp;IF(Ausgabenberechnung!C30=3,(Ausgabenberechnung!I30&amp;" "),"")&amp;IF(Ausgabenberechnung!D30=3,(Ausgabenberechnung!I30&amp;" "),"")&amp;IF(Ausgabenberechnung!C46=3,(Ausgabenberechnung!I46&amp;" "),"")&amp;IF(Ausgabenberechnung!D46=3,(Ausgabenberechnung!I46&amp;" "),"")&amp;IF(Ausgabenberechnung!E46=3,(Ausgabenberechnung!I46&amp;" "),"")</f>
        <v/>
      </c>
    </row>
    <row r="127" spans="1:5" ht="24.95" customHeight="1" x14ac:dyDescent="0.2">
      <c r="A127" s="24" t="str">
        <f>IF(Ausgabenberechnung!C15=3,Ausgabenberechnung!A15,"")</f>
        <v/>
      </c>
      <c r="B127" s="24" t="str">
        <f>IF(Ausgabenberechnung!C31=3,Ausgabenberechnung!B31,IF(Ausgabenberechnung!D31=3,Ausgabenberechnung!B31,""))</f>
        <v/>
      </c>
      <c r="C127" s="24" t="str">
        <f>IF(Ausgabenberechnung!C47=3,Ausgabenberechnung!B47,IF(Ausgabenberechnung!D47=3,Ausgabenberechnung!B47,IF(Ausgabenberechnung!E47=3,Ausgabenberechnung!B47,"")))</f>
        <v/>
      </c>
      <c r="D127" s="23"/>
      <c r="E127" s="53" t="str">
        <f>IF(Ausgabenberechnung!C15=3,(Ausgabenberechnung!I15&amp;" "),"")&amp;IF(Ausgabenberechnung!C31=3,(Ausgabenberechnung!I31&amp;" "),"")&amp;IF(Ausgabenberechnung!D31=3,(Ausgabenberechnung!I31&amp;" "),"")&amp;IF(Ausgabenberechnung!C47=3,(Ausgabenberechnung!I47&amp;" "),"")&amp;IF(Ausgabenberechnung!D47=3,(Ausgabenberechnung!I47&amp;" "),"")&amp;IF(Ausgabenberechnung!E47=3,(Ausgabenberechnung!I47&amp;" "),"")</f>
        <v/>
      </c>
    </row>
    <row r="128" spans="1:5" ht="24.95" customHeight="1" x14ac:dyDescent="0.2">
      <c r="A128" s="24" t="str">
        <f>IF(Ausgabenberechnung!C16=3,Ausgabenberechnung!A16,"")</f>
        <v/>
      </c>
      <c r="B128" s="24" t="str">
        <f>IF(Ausgabenberechnung!C32=3,Ausgabenberechnung!B32,IF(Ausgabenberechnung!D32=3,Ausgabenberechnung!B32,""))</f>
        <v/>
      </c>
      <c r="C128" s="24" t="str">
        <f>IF(Ausgabenberechnung!C48=3,Ausgabenberechnung!B48,IF(Ausgabenberechnung!D48=3,Ausgabenberechnung!B48,IF(Ausgabenberechnung!E48=3,Ausgabenberechnung!B48,"")))</f>
        <v/>
      </c>
      <c r="D128" s="23"/>
      <c r="E128" s="53" t="str">
        <f>IF(Ausgabenberechnung!C16=3,(Ausgabenberechnung!I16&amp;" "),"")&amp;IF(Ausgabenberechnung!C32=3,(Ausgabenberechnung!I32&amp;" "),"")&amp;IF(Ausgabenberechnung!D32=3,(Ausgabenberechnung!I32&amp;" "),"")&amp;IF(Ausgabenberechnung!C48=3,(Ausgabenberechnung!I48&amp;" "),"")&amp;IF(Ausgabenberechnung!D48=3,(Ausgabenberechnung!I48&amp;" "),"")&amp;IF(Ausgabenberechnung!E48=3,(Ausgabenberechnung!I48&amp;" "),"")</f>
        <v/>
      </c>
    </row>
    <row r="129" spans="1:5" ht="24.95" customHeight="1" x14ac:dyDescent="0.2">
      <c r="A129" s="24" t="str">
        <f>IF(Ausgabenberechnung!C17=3,Ausgabenberechnung!A17,"")</f>
        <v/>
      </c>
      <c r="B129" s="24" t="str">
        <f>IF(Ausgabenberechnung!C33=3,Ausgabenberechnung!B33,IF(Ausgabenberechnung!D33=3,Ausgabenberechnung!B33,""))</f>
        <v/>
      </c>
      <c r="C129" s="24" t="str">
        <f>IF(Ausgabenberechnung!C49=3,Ausgabenberechnung!B49,IF(Ausgabenberechnung!D49=3,Ausgabenberechnung!B49,IF(Ausgabenberechnung!E49=3,Ausgabenberechnung!B49,"")))</f>
        <v/>
      </c>
      <c r="D129" s="23"/>
      <c r="E129" s="53" t="str">
        <f>IF(Ausgabenberechnung!C17=3,(Ausgabenberechnung!I17&amp;" "),"")&amp;IF(Ausgabenberechnung!C33=3,(Ausgabenberechnung!I33&amp;" "),"")&amp;IF(Ausgabenberechnung!D33=3,(Ausgabenberechnung!I33&amp;" "),"")&amp;IF(Ausgabenberechnung!C49=3,(Ausgabenberechnung!I49&amp;" "),"")&amp;IF(Ausgabenberechnung!D49=3,(Ausgabenberechnung!I49&amp;" "),"")&amp;IF(Ausgabenberechnung!E49=3,(Ausgabenberechnung!I49&amp;" "),"")</f>
        <v/>
      </c>
    </row>
    <row r="130" spans="1:5" ht="18" customHeight="1" x14ac:dyDescent="0.2">
      <c r="A130" s="54"/>
      <c r="B130" s="55"/>
      <c r="C130" s="55" t="s">
        <v>46</v>
      </c>
      <c r="D130" s="56">
        <f>SUM(A120:D129)</f>
        <v>471.48</v>
      </c>
      <c r="E130" s="22"/>
    </row>
    <row r="131" spans="1:5" ht="15" customHeight="1" x14ac:dyDescent="0.2">
      <c r="A131" s="33"/>
      <c r="B131" s="33"/>
      <c r="C131" s="33"/>
      <c r="D131" s="33"/>
      <c r="E131" s="33"/>
    </row>
    <row r="132" spans="1:5" ht="15" customHeight="1" x14ac:dyDescent="0.2">
      <c r="A132" s="33"/>
      <c r="B132" s="33"/>
      <c r="C132" s="33"/>
      <c r="D132" s="91">
        <f>Einnahmen!$A$18</f>
        <v>2163.69</v>
      </c>
      <c r="E132" s="92" t="s">
        <v>50</v>
      </c>
    </row>
    <row r="133" spans="1:5" ht="15" customHeight="1" x14ac:dyDescent="0.2">
      <c r="A133" s="33"/>
      <c r="B133" s="33"/>
      <c r="C133" s="58" t="s">
        <v>53</v>
      </c>
      <c r="D133" s="91">
        <f>SUMIF(Einnahmen!B25:B48,3,Einnahmen!A25:A48)</f>
        <v>350</v>
      </c>
      <c r="E133" s="92" t="s">
        <v>83</v>
      </c>
    </row>
    <row r="134" spans="1:5" ht="15" customHeight="1" x14ac:dyDescent="0.2">
      <c r="A134" s="33"/>
      <c r="B134" s="33"/>
      <c r="C134" s="33"/>
      <c r="D134" s="91">
        <f>SUM(D132,D133)</f>
        <v>2513.69</v>
      </c>
      <c r="E134" s="93" t="s">
        <v>51</v>
      </c>
    </row>
    <row r="135" spans="1:5" ht="15" customHeight="1" x14ac:dyDescent="0.2">
      <c r="A135" s="33"/>
      <c r="B135" s="33"/>
      <c r="C135" s="33"/>
      <c r="D135" s="91"/>
      <c r="E135" s="92"/>
    </row>
    <row r="136" spans="1:5" ht="15" customHeight="1" x14ac:dyDescent="0.2">
      <c r="A136" s="33"/>
      <c r="B136" s="33"/>
      <c r="C136" s="59" t="s">
        <v>54</v>
      </c>
      <c r="D136" s="91">
        <f>SUM(D114,D130)</f>
        <v>1572.38</v>
      </c>
      <c r="E136" s="92" t="s">
        <v>52</v>
      </c>
    </row>
    <row r="137" spans="1:5" ht="15" customHeight="1" x14ac:dyDescent="0.2">
      <c r="A137" s="33"/>
      <c r="B137" s="33"/>
      <c r="C137" s="33"/>
      <c r="D137" s="33"/>
      <c r="E137" s="60"/>
    </row>
    <row r="138" spans="1:5" ht="15" customHeight="1" x14ac:dyDescent="0.2">
      <c r="A138" s="33"/>
      <c r="B138" s="33"/>
      <c r="C138" s="33"/>
      <c r="D138" s="94">
        <f>SUM(D134-D136)</f>
        <v>941.31</v>
      </c>
      <c r="E138" s="95" t="s">
        <v>55</v>
      </c>
    </row>
    <row r="139" spans="1:5" x14ac:dyDescent="0.2">
      <c r="A139" s="33"/>
      <c r="B139" s="33"/>
      <c r="C139" s="33"/>
      <c r="D139" s="33"/>
      <c r="E139" s="33"/>
    </row>
    <row r="140" spans="1:5" ht="20.25" x14ac:dyDescent="0.3">
      <c r="A140" s="2" t="s">
        <v>28</v>
      </c>
      <c r="B140" s="37">
        <f>(Einnahmen!D2)</f>
        <v>2008</v>
      </c>
      <c r="C140" s="37"/>
      <c r="D140" s="37"/>
      <c r="E140" s="2" t="s">
        <v>58</v>
      </c>
    </row>
    <row r="141" spans="1:5" x14ac:dyDescent="0.2">
      <c r="A141" s="33"/>
      <c r="B141" s="33"/>
      <c r="C141" s="33"/>
      <c r="D141" s="33"/>
      <c r="E141" s="33"/>
    </row>
    <row r="142" spans="1:5" ht="18" customHeight="1" x14ac:dyDescent="0.25">
      <c r="A142" s="3" t="s">
        <v>39</v>
      </c>
      <c r="B142" s="3"/>
      <c r="C142" s="3"/>
      <c r="D142" s="38" t="s">
        <v>3</v>
      </c>
      <c r="E142" s="38" t="s">
        <v>4</v>
      </c>
    </row>
    <row r="143" spans="1:5" ht="15" customHeight="1" x14ac:dyDescent="0.2">
      <c r="A143" s="44" t="s">
        <v>37</v>
      </c>
      <c r="B143" s="44"/>
      <c r="C143" s="44"/>
      <c r="D143" s="45">
        <f>IF(Ausgabenberechnung!A67&gt;0,Ausgabenberechnung!A67,"")</f>
        <v>647.89</v>
      </c>
      <c r="E143" s="46" t="str">
        <f>IF(Ausgabenberechnung!A67&gt;0,Ausgabenberechnung!I67,"")</f>
        <v>Miete</v>
      </c>
    </row>
    <row r="144" spans="1:5" ht="15" customHeight="1" x14ac:dyDescent="0.2">
      <c r="A144" s="47" t="s">
        <v>38</v>
      </c>
      <c r="B144" s="47"/>
      <c r="C144" s="44"/>
      <c r="D144" s="45">
        <f>IF(Ausgabenberechnung!A68&gt;0, Ausgabenberechnung!A68,"")</f>
        <v>34.47</v>
      </c>
      <c r="E144" s="48" t="str">
        <f>IF(Ausgabenberechnung!A68&gt;0,Ausgabenberechnung!I68,"")</f>
        <v>Unfall-VS</v>
      </c>
    </row>
    <row r="145" spans="1:5" ht="15" customHeight="1" x14ac:dyDescent="0.2">
      <c r="A145" s="33"/>
      <c r="B145" s="33"/>
      <c r="C145" s="33"/>
      <c r="D145" s="45">
        <f>IF(Ausgabenberechnung!A69&gt;0,Ausgabenberechnung!A69,"")</f>
        <v>6.89</v>
      </c>
      <c r="E145" s="48" t="str">
        <f>IF(Ausgabenberechnung!A69&gt;0,Ausgabenberechnung!I69,"")</f>
        <v>Kabelmiete</v>
      </c>
    </row>
    <row r="146" spans="1:5" ht="15" customHeight="1" x14ac:dyDescent="0.2">
      <c r="A146" s="33"/>
      <c r="B146" s="33"/>
      <c r="C146" s="33"/>
      <c r="D146" s="45">
        <f>IF(Ausgabenberechnung!A70&gt;0,Ausgabenberechnung!A70,"")</f>
        <v>18</v>
      </c>
      <c r="E146" s="48" t="str">
        <f>IF(Ausgabenberechnung!A70&gt;0,Ausgabenberechnung!I70,"")</f>
        <v>GASAG</v>
      </c>
    </row>
    <row r="147" spans="1:5" ht="15" customHeight="1" x14ac:dyDescent="0.2">
      <c r="A147" s="33"/>
      <c r="B147" s="33"/>
      <c r="C147" s="33"/>
      <c r="D147" s="45">
        <f>IF(Ausgabenberechnung!A71&gt;0,Ausgabenberechnung!A71,"")</f>
        <v>9.25</v>
      </c>
      <c r="E147" s="48" t="str">
        <f>IF(Ausgabenberechnung!A71&gt;0,Ausgabenberechnung!I71,"")</f>
        <v>Zahn-VS Partner1</v>
      </c>
    </row>
    <row r="148" spans="1:5" ht="15" customHeight="1" x14ac:dyDescent="0.2">
      <c r="A148" s="33"/>
      <c r="B148" s="33"/>
      <c r="C148" s="33"/>
      <c r="D148" s="45">
        <f>IF(Ausgabenberechnung!A72&gt;0,Ausgabenberechnung!A72,"")</f>
        <v>8.15</v>
      </c>
      <c r="E148" s="48" t="str">
        <f>IF(Ausgabenberechnung!A72&gt;0,Ausgabenberechnung!I72,"")</f>
        <v>Zahn-VS Partner2</v>
      </c>
    </row>
    <row r="149" spans="1:5" ht="15" customHeight="1" x14ac:dyDescent="0.2">
      <c r="A149" s="33"/>
      <c r="B149" s="33"/>
      <c r="C149" s="33"/>
      <c r="D149" s="45">
        <f>IF(Ausgabenberechnung!A73&gt;0,Ausgabenberechnung!A73,"")</f>
        <v>71.25</v>
      </c>
      <c r="E149" s="48" t="str">
        <f>IF(Ausgabenberechnung!A73&gt;0,Ausgabenberechnung!I73,"")</f>
        <v>S-Bahn</v>
      </c>
    </row>
    <row r="150" spans="1:5" ht="15" customHeight="1" x14ac:dyDescent="0.2">
      <c r="A150" s="33"/>
      <c r="B150" s="33"/>
      <c r="C150" s="33"/>
      <c r="D150" s="45">
        <f>IF(Ausgabenberechnung!A74&gt;0,Ausgabenberechnung!A74,"")</f>
        <v>240</v>
      </c>
      <c r="E150" s="48" t="str">
        <f>IF(Ausgabenberechnung!A74&gt;0,Ausgabenberechnung!I74,"")</f>
        <v>Benzin</v>
      </c>
    </row>
    <row r="151" spans="1:5" ht="15" customHeight="1" x14ac:dyDescent="0.2">
      <c r="A151" s="33"/>
      <c r="B151" s="33"/>
      <c r="C151" s="33"/>
      <c r="D151" s="45">
        <f>IF(Ausgabenberechnung!A75&gt;0,Ausgabenberechnung!A75,"")</f>
        <v>35</v>
      </c>
      <c r="E151" s="48" t="str">
        <f>IF(Ausgabenberechnung!A75&gt;0,Ausgabenberechnung!I75,"")</f>
        <v>Telefon</v>
      </c>
    </row>
    <row r="152" spans="1:5" ht="15" customHeight="1" x14ac:dyDescent="0.2">
      <c r="A152" s="33"/>
      <c r="B152" s="33"/>
      <c r="C152" s="33"/>
      <c r="D152" s="45">
        <f>IF(Ausgabenberechnung!A76&gt;0,Ausgabenberechnung!A76,"")</f>
        <v>15</v>
      </c>
      <c r="E152" s="48" t="str">
        <f>IF(Ausgabenberechnung!A76&gt;0,Ausgabenberechnung!I76,"")</f>
        <v>Handy Partner1</v>
      </c>
    </row>
    <row r="153" spans="1:5" ht="15" customHeight="1" x14ac:dyDescent="0.2">
      <c r="A153" s="33"/>
      <c r="B153" s="33"/>
      <c r="C153" s="33"/>
      <c r="D153" s="45">
        <f>IF(Ausgabenberechnung!A77&gt;0,Ausgabenberechnung!A77,"")</f>
        <v>15</v>
      </c>
      <c r="E153" s="48" t="str">
        <f>IF(Ausgabenberechnung!A77&gt;0,Ausgabenberechnung!I77,"")</f>
        <v>Handy Partner2</v>
      </c>
    </row>
    <row r="154" spans="1:5" ht="15" customHeight="1" x14ac:dyDescent="0.2">
      <c r="A154" s="33"/>
      <c r="B154" s="33"/>
      <c r="C154" s="33"/>
      <c r="D154" s="45" t="str">
        <f>IF(Ausgabenberechnung!A78&gt;0,Ausgabenberechnung!A78,"")</f>
        <v/>
      </c>
      <c r="E154" s="48" t="str">
        <f>IF(Ausgabenberechnung!A78&gt;0,Ausgabenberechnung!I78,"")</f>
        <v/>
      </c>
    </row>
    <row r="155" spans="1:5" ht="15" customHeight="1" x14ac:dyDescent="0.2">
      <c r="A155" s="33"/>
      <c r="B155" s="33"/>
      <c r="C155" s="33"/>
      <c r="D155" s="45" t="str">
        <f>IF(Ausgabenberechnung!A79&gt;0,Ausgabenberechnung!A79,"")</f>
        <v/>
      </c>
      <c r="E155" s="48" t="str">
        <f>IF(Ausgabenberechnung!A79&gt;0,Ausgabenberechnung!I79,"")</f>
        <v/>
      </c>
    </row>
    <row r="156" spans="1:5" ht="15" customHeight="1" x14ac:dyDescent="0.2">
      <c r="A156" s="33"/>
      <c r="B156" s="33"/>
      <c r="C156" s="33"/>
      <c r="D156" s="45" t="str">
        <f>IF(Ausgabenberechnung!A80&gt;0,Ausgabenberechnung!A80,"")</f>
        <v/>
      </c>
      <c r="E156" s="48" t="str">
        <f>IF(Ausgabenberechnung!A80&gt;0,Ausgabenberechnung!I80,"")</f>
        <v/>
      </c>
    </row>
    <row r="157" spans="1:5" ht="15" customHeight="1" x14ac:dyDescent="0.2">
      <c r="A157" s="33"/>
      <c r="B157" s="33"/>
      <c r="C157" s="33"/>
      <c r="D157" s="45" t="str">
        <f>IF(Ausgabenberechnung!A81&gt;0,Ausgabenberechnung!A81,"")</f>
        <v/>
      </c>
      <c r="E157" s="48" t="str">
        <f>IF(Ausgabenberechnung!A81&gt;0,Ausgabenberechnung!I81,"")</f>
        <v/>
      </c>
    </row>
    <row r="158" spans="1:5" ht="15" customHeight="1" x14ac:dyDescent="0.2">
      <c r="A158" s="33"/>
      <c r="B158" s="33"/>
      <c r="C158" s="33"/>
      <c r="D158" s="45" t="str">
        <f>IF(Ausgabenberechnung!A82&gt;0,Ausgabenberechnung!A82,"")</f>
        <v/>
      </c>
      <c r="E158" s="48" t="str">
        <f>IF(Ausgabenberechnung!A82&gt;0,Ausgabenberechnung!I82,"")</f>
        <v/>
      </c>
    </row>
    <row r="159" spans="1:5" ht="15" customHeight="1" x14ac:dyDescent="0.2">
      <c r="A159" s="33"/>
      <c r="B159" s="33"/>
      <c r="C159" s="33"/>
      <c r="D159" s="45" t="str">
        <f>IF(Ausgabenberechnung!A83&gt;0,Ausgabenberechnung!A83,"")</f>
        <v/>
      </c>
      <c r="E159" s="48" t="str">
        <f>IF(Ausgabenberechnung!A83&gt;0,Ausgabenberechnung!I83,"")</f>
        <v/>
      </c>
    </row>
    <row r="160" spans="1:5" ht="18" customHeight="1" x14ac:dyDescent="0.2">
      <c r="A160" s="33"/>
      <c r="B160" s="33"/>
      <c r="C160" s="33"/>
      <c r="D160" s="31">
        <f>SUM(D143:D159)</f>
        <v>1100.9000000000001</v>
      </c>
      <c r="E160" s="22"/>
    </row>
    <row r="161" spans="1:5" ht="15" customHeight="1" x14ac:dyDescent="0.2">
      <c r="A161" s="33"/>
      <c r="B161" s="33"/>
      <c r="C161" s="33"/>
      <c r="D161" s="33"/>
      <c r="E161" s="33"/>
    </row>
    <row r="162" spans="1:5" ht="18" customHeight="1" x14ac:dyDescent="0.25">
      <c r="A162" s="3" t="s">
        <v>40</v>
      </c>
      <c r="B162" s="44" t="s">
        <v>41</v>
      </c>
      <c r="C162" s="33"/>
      <c r="D162" s="33"/>
      <c r="E162" s="33"/>
    </row>
    <row r="163" spans="1:5" ht="15" customHeight="1" x14ac:dyDescent="0.2">
      <c r="A163" s="33"/>
      <c r="B163" s="44"/>
      <c r="C163" s="33"/>
      <c r="D163" s="33"/>
      <c r="E163" s="33"/>
    </row>
    <row r="164" spans="1:5" ht="18" customHeight="1" x14ac:dyDescent="0.2">
      <c r="A164" s="49"/>
      <c r="B164" s="97" t="s">
        <v>75</v>
      </c>
      <c r="C164" s="50"/>
      <c r="D164" s="51"/>
      <c r="E164" s="52"/>
    </row>
    <row r="165" spans="1:5" ht="18" customHeight="1" x14ac:dyDescent="0.2">
      <c r="A165" s="38" t="s">
        <v>42</v>
      </c>
      <c r="B165" s="98" t="s">
        <v>43</v>
      </c>
      <c r="C165" s="38" t="s">
        <v>44</v>
      </c>
      <c r="D165" s="38" t="s">
        <v>45</v>
      </c>
      <c r="E165" s="38" t="s">
        <v>4</v>
      </c>
    </row>
    <row r="166" spans="1:5" ht="24.95" customHeight="1" x14ac:dyDescent="0.2">
      <c r="A166" s="24" t="str">
        <f>IF(Ausgabenberechnung!C8=4,Ausgabenberechnung!A8,IF(Ausgabenberechnung!E8=4,Ausgabenberechnung!B8,""))</f>
        <v/>
      </c>
      <c r="B166" s="24" t="str">
        <f>IF(Ausgabenberechnung!C24=4,Ausgabenberechnung!B24,IF(Ausgabenberechnung!D24=4,Ausgabenberechnung!B24,""))</f>
        <v/>
      </c>
      <c r="C166" s="24" t="str">
        <f>IF(Ausgabenberechnung!C40=4,Ausgabenberechnung!B40,IF(Ausgabenberechnung!D40=4,Ausgabenberechnung!B40,IF(Ausgabenberechnung!E40=4,Ausgabenberechnung!B40,IF(Ausgabenberechnung!F40=4,Ausgabenberechnung!B40,""))))</f>
        <v/>
      </c>
      <c r="D166" s="24">
        <f>IF(Ausgabenberechnung!C55=4,Ausgabenberechnung!B55,IF(Ausgabenberechnung!D55=4,Ausgabenberechnung!B55,IF(Ausgabenberechnung!E55=4,Ausgabenberechnung!B55,IF(Ausgabenberechnung!F55=4,Ausgabenberechnung!B55,""))))</f>
        <v>36.47</v>
      </c>
      <c r="E166" s="53" t="str">
        <f>IF(Ausgabenberechnung!C8=4,(Ausgabenberechnung!I8&amp;" "),"")&amp;IF(Ausgabenberechnung!E8=4,(Ausgabenberechnung!J8&amp;" "),"")&amp;IF(Ausgabenberechnung!C24=4,(Ausgabenberechnung!I24&amp;" "),"")&amp;IF(Ausgabenberechnung!D24=4,(Ausgabenberechnung!I24&amp;" "),"")&amp;IF(Ausgabenberechnung!F24=4,(Ausgabenberechnung!I24&amp;" "),"")&amp;IF(Ausgabenberechnung!C40=4,(Ausgabenberechnung!I40&amp;" "),"")&amp;IF(Ausgabenberechnung!D40=4,(Ausgabenberechnung!I40&amp;" "),"")&amp;IF(Ausgabenberechnung!E40=4,(Ausgabenberechnung!I40&amp;" "),"")&amp;IF(Ausgabenberechnung!F40=4,(Ausgabenberechnung!I40&amp;" "),"")&amp;IF(Ausgabenberechnung!C55=4,(Ausgabenberechnung!I55&amp;" "),"")&amp;IF(Ausgabenberechnung!D55=4,(Ausgabenberechnung!I55&amp;" "),"")&amp;IF(Ausgabenberechnung!E55=4,(Ausgabenberechnung!I55&amp;" "),"")&amp;IF(Ausgabenberechnung!F55=4,(Ausgabenberechnung!I55&amp;" "),"")</f>
        <v xml:space="preserve">Strom </v>
      </c>
    </row>
    <row r="167" spans="1:5" ht="24.95" customHeight="1" x14ac:dyDescent="0.2">
      <c r="A167" s="24" t="str">
        <f>IF(Ausgabenberechnung!C9=4,Ausgabenberechnung!A9,IF(Ausgabenberechnung!E9=4,Ausgabenberechnung!B9,""))</f>
        <v/>
      </c>
      <c r="B167" s="24">
        <f>IF(Ausgabenberechnung!C25=4,Ausgabenberechnung!B25,IF(Ausgabenberechnung!D25=4,Ausgabenberechnung!B25,""))</f>
        <v>89</v>
      </c>
      <c r="C167" s="24" t="str">
        <f>IF(Ausgabenberechnung!C41=4,Ausgabenberechnung!B41,IF(Ausgabenberechnung!D41=4,Ausgabenberechnung!B41,IF(Ausgabenberechnung!E41=4,Ausgabenberechnung!B41,IF(Ausgabenberechnung!F41=4,Ausgabenberechnung!B41,""))))</f>
        <v/>
      </c>
      <c r="D167" s="24" t="str">
        <f>IF(Ausgabenberechnung!C56=4,Ausgabenberechnung!B56,IF(Ausgabenberechnung!D56=4,Ausgabenberechnung!B56,IF(Ausgabenberechnung!E56=4,Ausgabenberechnung!B56,IF(Ausgabenberechnung!F56=4,Ausgabenberechnung!B56,""))))</f>
        <v/>
      </c>
      <c r="E167" s="53" t="str">
        <f>IF(Ausgabenberechnung!C9=4,(Ausgabenberechnung!I9&amp;" "),"")&amp;IF(Ausgabenberechnung!E9=4,(Ausgabenberechnung!J9&amp;" "),"")&amp;IF(Ausgabenberechnung!C25=4,(Ausgabenberechnung!I25&amp;" "),"")&amp;IF(Ausgabenberechnung!D25=4,(Ausgabenberechnung!I25&amp;" "),"")&amp;IF(Ausgabenberechnung!F25=4,(Ausgabenberechnung!I25&amp;" "),"")&amp;IF(Ausgabenberechnung!C41=4,(Ausgabenberechnung!I41&amp;" "),"")&amp;IF(Ausgabenberechnung!D41=4,(Ausgabenberechnung!I41&amp;" "),"")&amp;IF(Ausgabenberechnung!E41=4,(Ausgabenberechnung!I41&amp;" "),"")&amp;IF(Ausgabenberechnung!F41=4,(Ausgabenberechnung!I41&amp;" "),"")&amp;IF(Ausgabenberechnung!C56=4,(Ausgabenberechnung!I56&amp;" "),"")&amp;IF(Ausgabenberechnung!D56=4,(Ausgabenberechnung!I56&amp;" "),"")&amp;IF(Ausgabenberechnung!E56=4,(Ausgabenberechnung!I56&amp;" "),"")&amp;IF(Ausgabenberechnung!F56=4,(Ausgabenberechnung!I56&amp;" "),"")</f>
        <v xml:space="preserve">Feuer-VS Laube </v>
      </c>
    </row>
    <row r="168" spans="1:5" ht="24.95" customHeight="1" x14ac:dyDescent="0.2">
      <c r="A168" s="24">
        <f>IF(Ausgabenberechnung!C10=4,Ausgabenberechnung!A10,IF(Ausgabenberechnung!E10=4,Ausgabenberechnung!B10,""))</f>
        <v>100</v>
      </c>
      <c r="B168" s="24" t="str">
        <f>IF(Ausgabenberechnung!C26=4,Ausgabenberechnung!B26,IF(Ausgabenberechnung!D26=4,Ausgabenberechnung!B26,""))</f>
        <v/>
      </c>
      <c r="C168" s="24" t="str">
        <f>IF(Ausgabenberechnung!C42=4,Ausgabenberechnung!B42,IF(Ausgabenberechnung!D42=4,Ausgabenberechnung!B42,IF(Ausgabenberechnung!E42=4,Ausgabenberechnung!B42,IF(Ausgabenberechnung!F42=4,Ausgabenberechnung!B42,""))))</f>
        <v/>
      </c>
      <c r="D168" s="24" t="str">
        <f>IF(Ausgabenberechnung!C57=4,Ausgabenberechnung!B57,IF(Ausgabenberechnung!D57=4,Ausgabenberechnung!B57,IF(Ausgabenberechnung!E57=4,Ausgabenberechnung!B57,IF(Ausgabenberechnung!F57=4,Ausgabenberechnung!B57,""))))</f>
        <v/>
      </c>
      <c r="E168" s="53" t="str">
        <f>IF(Ausgabenberechnung!C10=4,(Ausgabenberechnung!I10&amp;" "),"")&amp;IF(Ausgabenberechnung!E10=4,(Ausgabenberechnung!J10&amp;" "),"")&amp;IF(Ausgabenberechnung!C26=4,(Ausgabenberechnung!I26&amp;" "),"")&amp;IF(Ausgabenberechnung!D26=4,(Ausgabenberechnung!I26&amp;" "),"")&amp;IF(Ausgabenberechnung!F26=4,(Ausgabenberechnung!I26&amp;" "),"")&amp;IF(Ausgabenberechnung!C42=4,(Ausgabenberechnung!I42&amp;" "),"")&amp;IF(Ausgabenberechnung!D42=4,(Ausgabenberechnung!I42&amp;" "),"")&amp;IF(Ausgabenberechnung!E42=4,(Ausgabenberechnung!I42&amp;" "),"")&amp;IF(Ausgabenberechnung!F42=4,(Ausgabenberechnung!I42&amp;" "),"")&amp;IF(Ausgabenberechnung!C57=4,(Ausgabenberechnung!I57&amp;" "),"")&amp;IF(Ausgabenberechnung!D57=4,(Ausgabenberechnung!I57&amp;" "),"")&amp;IF(Ausgabenberechnung!E57=4,(Ausgabenberechnung!I57&amp;" "),"")&amp;IF(Ausgabenberechnung!F57=4,(Ausgabenberechnung!I57&amp;" "),"")</f>
        <v xml:space="preserve">Roller-VS </v>
      </c>
    </row>
    <row r="169" spans="1:5" ht="24.95" customHeight="1" x14ac:dyDescent="0.2">
      <c r="A169" s="24" t="str">
        <f>IF(Ausgabenberechnung!C11=4,Ausgabenberechnung!A11,IF(Ausgabenberechnung!E11=4,Ausgabenberechnung!B11,""))</f>
        <v/>
      </c>
      <c r="B169" s="24" t="str">
        <f>IF(Ausgabenberechnung!C27=4,Ausgabenberechnung!B27,IF(Ausgabenberechnung!D27=4,Ausgabenberechnung!B27,""))</f>
        <v/>
      </c>
      <c r="C169" s="24" t="str">
        <f>IF(Ausgabenberechnung!C43=4,Ausgabenberechnung!B43,IF(Ausgabenberechnung!D43=4,Ausgabenberechnung!B43,IF(Ausgabenberechnung!E43=4,Ausgabenberechnung!B43,IF(Ausgabenberechnung!F43=4,Ausgabenberechnung!B43,""))))</f>
        <v/>
      </c>
      <c r="D169" s="24" t="str">
        <f>IF(Ausgabenberechnung!C58=4,Ausgabenberechnung!B58,IF(Ausgabenberechnung!D58=4,Ausgabenberechnung!B58,IF(Ausgabenberechnung!E58=4,Ausgabenberechnung!B58,IF(Ausgabenberechnung!F58=4,Ausgabenberechnung!B58,""))))</f>
        <v/>
      </c>
      <c r="E169" s="53" t="str">
        <f>IF(Ausgabenberechnung!C11=4,(Ausgabenberechnung!I11&amp;" "),"")&amp;IF(Ausgabenberechnung!E11=4,(Ausgabenberechnung!J11&amp;" "),"")&amp;IF(Ausgabenberechnung!C27=4,(Ausgabenberechnung!I27&amp;" "),"")&amp;IF(Ausgabenberechnung!D27=4,(Ausgabenberechnung!I27&amp;" "),"")&amp;IF(Ausgabenberechnung!F27=4,(Ausgabenberechnung!I27&amp;" "),"")&amp;IF(Ausgabenberechnung!C43=4,(Ausgabenberechnung!I43&amp;" "),"")&amp;IF(Ausgabenberechnung!D43=4,(Ausgabenberechnung!I43&amp;" "),"")&amp;IF(Ausgabenberechnung!E43=4,(Ausgabenberechnung!I43&amp;" "),"")&amp;IF(Ausgabenberechnung!F43=4,(Ausgabenberechnung!I43&amp;" "),"")&amp;IF(Ausgabenberechnung!C58=4,(Ausgabenberechnung!I58&amp;" "),"")&amp;IF(Ausgabenberechnung!D58=4,(Ausgabenberechnung!I58&amp;" "),"")&amp;IF(Ausgabenberechnung!E58=4,(Ausgabenberechnung!I58&amp;" "),"")&amp;IF(Ausgabenberechnung!F58=4,(Ausgabenberechnung!I58&amp;" "),"")</f>
        <v/>
      </c>
    </row>
    <row r="170" spans="1:5" ht="24.95" customHeight="1" x14ac:dyDescent="0.2">
      <c r="A170" s="24" t="str">
        <f>IF(Ausgabenberechnung!C12=4,Ausgabenberechnung!A12,IF(Ausgabenberechnung!E12=4,Ausgabenberechnung!B12,""))</f>
        <v/>
      </c>
      <c r="B170" s="24" t="str">
        <f>IF(Ausgabenberechnung!C28=4,Ausgabenberechnung!B28,IF(Ausgabenberechnung!D28=4,Ausgabenberechnung!B28,""))</f>
        <v/>
      </c>
      <c r="C170" s="24" t="str">
        <f>IF(Ausgabenberechnung!C44=4,Ausgabenberechnung!B44,IF(Ausgabenberechnung!D44=4,Ausgabenberechnung!B44,IF(Ausgabenberechnung!E44=4,Ausgabenberechnung!B44,IF(Ausgabenberechnung!F44=4,Ausgabenberechnung!B44,""))))</f>
        <v/>
      </c>
      <c r="D170" s="24" t="str">
        <f>IF(Ausgabenberechnung!C59=4,Ausgabenberechnung!B59,IF(Ausgabenberechnung!D59=4,Ausgabenberechnung!B59,IF(Ausgabenberechnung!E59=4,Ausgabenberechnung!B59,IF(Ausgabenberechnung!F59=4,Ausgabenberechnung!B59,""))))</f>
        <v/>
      </c>
      <c r="E170" s="53" t="str">
        <f>IF(Ausgabenberechnung!C12=4,(Ausgabenberechnung!I12&amp;" "),"")&amp;IF(Ausgabenberechnung!E12=4,(Ausgabenberechnung!J12&amp;" "),"")&amp;IF(Ausgabenberechnung!C28=4,(Ausgabenberechnung!I28&amp;" "),"")&amp;IF(Ausgabenberechnung!D28=4,(Ausgabenberechnung!I28&amp;" "),"")&amp;IF(Ausgabenberechnung!F28=4,(Ausgabenberechnung!I28&amp;" "),"")&amp;IF(Ausgabenberechnung!C44=4,(Ausgabenberechnung!I44&amp;" "),"")&amp;IF(Ausgabenberechnung!D44=4,(Ausgabenberechnung!I44&amp;" "),"")&amp;IF(Ausgabenberechnung!E44=4,(Ausgabenberechnung!I44&amp;" "),"")&amp;IF(Ausgabenberechnung!F44=4,(Ausgabenberechnung!I44&amp;" "),"")&amp;IF(Ausgabenberechnung!C59=4,(Ausgabenberechnung!I59&amp;" "),"")&amp;IF(Ausgabenberechnung!D59=4,(Ausgabenberechnung!I59&amp;" "),"")&amp;IF(Ausgabenberechnung!E59=4,(Ausgabenberechnung!I59&amp;" "),"")&amp;IF(Ausgabenberechnung!F59=4,(Ausgabenberechnung!I59&amp;" "),"")</f>
        <v/>
      </c>
    </row>
    <row r="171" spans="1:5" ht="24.95" customHeight="1" x14ac:dyDescent="0.2">
      <c r="A171" s="24" t="str">
        <f>IF(Ausgabenberechnung!C13=4,Ausgabenberechnung!A13,IF(Ausgabenberechnung!E13=4,Ausgabenberechnung!B13,""))</f>
        <v/>
      </c>
      <c r="B171" s="24" t="str">
        <f>IF(Ausgabenberechnung!C29=4,Ausgabenberechnung!B29,IF(Ausgabenberechnung!D29=4,Ausgabenberechnung!B29,""))</f>
        <v/>
      </c>
      <c r="C171" s="24" t="str">
        <f>IF(Ausgabenberechnung!C45=4,Ausgabenberechnung!B45,IF(Ausgabenberechnung!D45=4,Ausgabenberechnung!B45,IF(Ausgabenberechnung!E45=4,Ausgabenberechnung!B45,IF(Ausgabenberechnung!F45=4,Ausgabenberechnung!B45,""))))</f>
        <v/>
      </c>
      <c r="D171" s="24" t="str">
        <f>IF(Ausgabenberechnung!C60=4,Ausgabenberechnung!B60,IF(Ausgabenberechnung!D60=4,Ausgabenberechnung!B60,IF(Ausgabenberechnung!E60=4,Ausgabenberechnung!B60,IF(Ausgabenberechnung!F60=4,Ausgabenberechnung!B60,""))))</f>
        <v/>
      </c>
      <c r="E171" s="53" t="str">
        <f>IF(Ausgabenberechnung!C13=4,(Ausgabenberechnung!I13&amp;" "),"")&amp;IF(Ausgabenberechnung!E13=4,(Ausgabenberechnung!J13&amp;" "),"")&amp;IF(Ausgabenberechnung!C29=4,(Ausgabenberechnung!I29&amp;" "),"")&amp;IF(Ausgabenberechnung!D29=4,(Ausgabenberechnung!I29&amp;" "),"")&amp;IF(Ausgabenberechnung!F29=4,(Ausgabenberechnung!I29&amp;" "),"")&amp;IF(Ausgabenberechnung!C45=4,(Ausgabenberechnung!I45&amp;" "),"")&amp;IF(Ausgabenberechnung!D45=4,(Ausgabenberechnung!I45&amp;" "),"")&amp;IF(Ausgabenberechnung!E45=4,(Ausgabenberechnung!I45&amp;" "),"")&amp;IF(Ausgabenberechnung!F45=4,(Ausgabenberechnung!I45&amp;" "),"")&amp;IF(Ausgabenberechnung!C60=4,(Ausgabenberechnung!I60&amp;" "),"")&amp;IF(Ausgabenberechnung!D60=4,(Ausgabenberechnung!I60&amp;" "),"")&amp;IF(Ausgabenberechnung!E60=4,(Ausgabenberechnung!I60&amp;" "),"")&amp;IF(Ausgabenberechnung!F60=4,(Ausgabenberechnung!I60&amp;" "),"")</f>
        <v/>
      </c>
    </row>
    <row r="172" spans="1:5" ht="24.95" customHeight="1" x14ac:dyDescent="0.2">
      <c r="A172" s="24" t="str">
        <f>IF(Ausgabenberechnung!C14=4,Ausgabenberechnung!A14,IF(Ausgabenberechnung!E14=4,Ausgabenberechnung!B14,""))</f>
        <v/>
      </c>
      <c r="B172" s="24" t="str">
        <f>IF(Ausgabenberechnung!C30=4,Ausgabenberechnung!B30,IF(Ausgabenberechnung!D30=4,Ausgabenberechnung!B30,""))</f>
        <v/>
      </c>
      <c r="C172" s="24" t="str">
        <f>IF(Ausgabenberechnung!C46=4,Ausgabenberechnung!B46,IF(Ausgabenberechnung!D46=4,Ausgabenberechnung!B46,IF(Ausgabenberechnung!E46=4,Ausgabenberechnung!B46,IF(Ausgabenberechnung!F46=4,Ausgabenberechnung!B46,""))))</f>
        <v/>
      </c>
      <c r="D172" s="23"/>
      <c r="E172" s="53" t="str">
        <f>IF(Ausgabenberechnung!C14=4,(Ausgabenberechnung!I14&amp;" "),"")&amp;IF(Ausgabenberechnung!E14=4,(Ausgabenberechnung!J14&amp;" "),"")&amp;IF(Ausgabenberechnung!C30=4,(Ausgabenberechnung!I30&amp;" "),"")&amp;IF(Ausgabenberechnung!D30=4,(Ausgabenberechnung!I30&amp;" "),"")&amp;IF(Ausgabenberechnung!F30=4,(Ausgabenberechnung!I30&amp;" "),"")&amp;IF(Ausgabenberechnung!C46=4,(Ausgabenberechnung!I46&amp;" "),"")&amp;IF(Ausgabenberechnung!D46=4,(Ausgabenberechnung!I46&amp;" "),"")&amp;IF(Ausgabenberechnung!E46=4,(Ausgabenberechnung!I46&amp;" "),"")&amp;IF(Ausgabenberechnung!F46=4,(Ausgabenberechnung!I46&amp;" "),"")</f>
        <v/>
      </c>
    </row>
    <row r="173" spans="1:5" ht="24.95" customHeight="1" x14ac:dyDescent="0.2">
      <c r="A173" s="24" t="str">
        <f>IF(Ausgabenberechnung!C15=4,Ausgabenberechnung!A15,IF(Ausgabenberechnung!E15=4,Ausgabenberechnung!B15,""))</f>
        <v/>
      </c>
      <c r="B173" s="24" t="str">
        <f>IF(Ausgabenberechnung!C31=4,Ausgabenberechnung!B31,IF(Ausgabenberechnung!D31=4,Ausgabenberechnung!B31,""))</f>
        <v/>
      </c>
      <c r="C173" s="24" t="str">
        <f>IF(Ausgabenberechnung!C47=4,Ausgabenberechnung!B47,IF(Ausgabenberechnung!D47=4,Ausgabenberechnung!B47,IF(Ausgabenberechnung!E47=4,Ausgabenberechnung!B47,IF(Ausgabenberechnung!F47=4,Ausgabenberechnung!B47,""))))</f>
        <v/>
      </c>
      <c r="D173" s="23"/>
      <c r="E173" s="53" t="str">
        <f>IF(Ausgabenberechnung!C15=4,(Ausgabenberechnung!I15&amp;" "),"")&amp;IF(Ausgabenberechnung!E15=4,(Ausgabenberechnung!J15&amp;" "),"")&amp;IF(Ausgabenberechnung!C31=4,(Ausgabenberechnung!I31&amp;" "),"")&amp;IF(Ausgabenberechnung!D31=4,(Ausgabenberechnung!I31&amp;" "),"")&amp;IF(Ausgabenberechnung!F31=4,(Ausgabenberechnung!I31&amp;" "),"")&amp;IF(Ausgabenberechnung!C47=4,(Ausgabenberechnung!I47&amp;" "),"")&amp;IF(Ausgabenberechnung!D47=4,(Ausgabenberechnung!I47&amp;" "),"")&amp;IF(Ausgabenberechnung!E47=4,(Ausgabenberechnung!I47&amp;" "),"")&amp;IF(Ausgabenberechnung!F47=4,(Ausgabenberechnung!I47&amp;" "),"")</f>
        <v/>
      </c>
    </row>
    <row r="174" spans="1:5" ht="24.95" customHeight="1" x14ac:dyDescent="0.2">
      <c r="A174" s="24" t="str">
        <f>IF(Ausgabenberechnung!C16=4,Ausgabenberechnung!A16,IF(Ausgabenberechnung!E16=4,Ausgabenberechnung!B16,""))</f>
        <v/>
      </c>
      <c r="B174" s="24" t="str">
        <f>IF(Ausgabenberechnung!C32=4,Ausgabenberechnung!B32,IF(Ausgabenberechnung!D32=4,Ausgabenberechnung!B32,""))</f>
        <v/>
      </c>
      <c r="C174" s="24" t="str">
        <f>IF(Ausgabenberechnung!C48=4,Ausgabenberechnung!B48,IF(Ausgabenberechnung!D48=4,Ausgabenberechnung!B48,IF(Ausgabenberechnung!E48=4,Ausgabenberechnung!B48,IF(Ausgabenberechnung!F48=4,Ausgabenberechnung!B48,""))))</f>
        <v/>
      </c>
      <c r="D174" s="23"/>
      <c r="E174" s="53" t="str">
        <f>IF(Ausgabenberechnung!C16=4,(Ausgabenberechnung!I16&amp;" "),"")&amp;IF(Ausgabenberechnung!E16=4,(Ausgabenberechnung!J16&amp;" "),"")&amp;IF(Ausgabenberechnung!C32=4,(Ausgabenberechnung!I32&amp;" "),"")&amp;IF(Ausgabenberechnung!D32=4,(Ausgabenberechnung!I32&amp;" "),"")&amp;IF(Ausgabenberechnung!F32=4,(Ausgabenberechnung!I32&amp;" "),"")&amp;IF(Ausgabenberechnung!C48=4,(Ausgabenberechnung!I48&amp;" "),"")&amp;IF(Ausgabenberechnung!D48=4,(Ausgabenberechnung!I48&amp;" "),"")&amp;IF(Ausgabenberechnung!E48=4,(Ausgabenberechnung!I48&amp;" "),"")&amp;IF(Ausgabenberechnung!F48=4,(Ausgabenberechnung!I48&amp;" "),"")</f>
        <v/>
      </c>
    </row>
    <row r="175" spans="1:5" ht="24.95" customHeight="1" x14ac:dyDescent="0.2">
      <c r="A175" s="24" t="str">
        <f>IF(Ausgabenberechnung!C17=4,Ausgabenberechnung!A17,IF(Ausgabenberechnung!E17=4,Ausgabenberechnung!B17,""))</f>
        <v/>
      </c>
      <c r="B175" s="24" t="str">
        <f>IF(Ausgabenberechnung!C33=4,Ausgabenberechnung!B33,IF(Ausgabenberechnung!D33=4,Ausgabenberechnung!B33,""))</f>
        <v/>
      </c>
      <c r="C175" s="24" t="str">
        <f>IF(Ausgabenberechnung!C49=4,Ausgabenberechnung!B49,IF(Ausgabenberechnung!D49=4,Ausgabenberechnung!B49,IF(Ausgabenberechnung!E49=4,Ausgabenberechnung!B49,IF(Ausgabenberechnung!F49=4,Ausgabenberechnung!B49,""))))</f>
        <v/>
      </c>
      <c r="D175" s="23"/>
      <c r="E175" s="53" t="str">
        <f>IF(Ausgabenberechnung!C17=4,(Ausgabenberechnung!I17&amp;" "),"")&amp;IF(Ausgabenberechnung!E17=4,(Ausgabenberechnung!J17&amp;" "),"")&amp;IF(Ausgabenberechnung!C33=4,(Ausgabenberechnung!I33&amp;" "),"")&amp;IF(Ausgabenberechnung!D33=4,(Ausgabenberechnung!I33&amp;" "),"")&amp;IF(Ausgabenberechnung!F33=4,(Ausgabenberechnung!I33&amp;" "),"")&amp;IF(Ausgabenberechnung!C49=4,(Ausgabenberechnung!I49&amp;" "),"")&amp;IF(Ausgabenberechnung!D49=4,(Ausgabenberechnung!I49&amp;" "),"")&amp;IF(Ausgabenberechnung!E49=4,(Ausgabenberechnung!I49&amp;" "),"")&amp;IF(Ausgabenberechnung!F49=4,(Ausgabenberechnung!I49&amp;" "),"")</f>
        <v/>
      </c>
    </row>
    <row r="176" spans="1:5" ht="18" customHeight="1" x14ac:dyDescent="0.2">
      <c r="A176" s="54"/>
      <c r="B176" s="55"/>
      <c r="C176" s="55" t="s">
        <v>46</v>
      </c>
      <c r="D176" s="56">
        <f>SUM(A166:D175)</f>
        <v>225.47</v>
      </c>
      <c r="E176" s="22"/>
    </row>
    <row r="177" spans="1:5" ht="15" customHeight="1" x14ac:dyDescent="0.2">
      <c r="A177" s="33"/>
      <c r="B177" s="33"/>
      <c r="C177" s="33"/>
      <c r="D177" s="33"/>
      <c r="E177" s="33"/>
    </row>
    <row r="178" spans="1:5" ht="15" customHeight="1" x14ac:dyDescent="0.2">
      <c r="A178" s="33"/>
      <c r="B178" s="33"/>
      <c r="C178" s="33"/>
      <c r="D178" s="91">
        <f>Einnahmen!$A$18</f>
        <v>2163.69</v>
      </c>
      <c r="E178" s="92" t="s">
        <v>50</v>
      </c>
    </row>
    <row r="179" spans="1:5" ht="15" customHeight="1" x14ac:dyDescent="0.2">
      <c r="A179" s="33"/>
      <c r="B179" s="33"/>
      <c r="C179" s="58" t="s">
        <v>53</v>
      </c>
      <c r="D179" s="91">
        <f>SUMIF(Einnahmen!B25:B48,4,Einnahmen!A25:A48)</f>
        <v>0</v>
      </c>
      <c r="E179" s="92" t="s">
        <v>84</v>
      </c>
    </row>
    <row r="180" spans="1:5" ht="15" customHeight="1" x14ac:dyDescent="0.2">
      <c r="A180" s="33"/>
      <c r="B180" s="33"/>
      <c r="C180" s="33"/>
      <c r="D180" s="91">
        <f>SUM(D178,D179)</f>
        <v>2163.69</v>
      </c>
      <c r="E180" s="93" t="s">
        <v>51</v>
      </c>
    </row>
    <row r="181" spans="1:5" ht="15" customHeight="1" x14ac:dyDescent="0.2">
      <c r="A181" s="33"/>
      <c r="B181" s="33"/>
      <c r="C181" s="33"/>
      <c r="D181" s="91"/>
      <c r="E181" s="92"/>
    </row>
    <row r="182" spans="1:5" ht="15" customHeight="1" x14ac:dyDescent="0.2">
      <c r="A182" s="33"/>
      <c r="B182" s="33"/>
      <c r="C182" s="59" t="s">
        <v>54</v>
      </c>
      <c r="D182" s="91">
        <f>SUM(D160,D176)</f>
        <v>1326.3700000000001</v>
      </c>
      <c r="E182" s="92" t="s">
        <v>52</v>
      </c>
    </row>
    <row r="183" spans="1:5" ht="15" customHeight="1" x14ac:dyDescent="0.2">
      <c r="A183" s="33"/>
      <c r="B183" s="33"/>
      <c r="C183" s="33"/>
      <c r="D183" s="33"/>
      <c r="E183" s="60"/>
    </row>
    <row r="184" spans="1:5" ht="15" customHeight="1" x14ac:dyDescent="0.2">
      <c r="A184" s="33"/>
      <c r="B184" s="33"/>
      <c r="C184" s="33"/>
      <c r="D184" s="94">
        <f>SUM(D180-D182)</f>
        <v>837.31999999999994</v>
      </c>
      <c r="E184" s="95" t="s">
        <v>55</v>
      </c>
    </row>
    <row r="185" spans="1:5" x14ac:dyDescent="0.2">
      <c r="A185" s="33"/>
      <c r="B185" s="33"/>
      <c r="C185" s="33"/>
      <c r="D185" s="33"/>
      <c r="E185" s="33"/>
    </row>
    <row r="186" spans="1:5" ht="20.25" x14ac:dyDescent="0.3">
      <c r="A186" s="2" t="s">
        <v>29</v>
      </c>
      <c r="B186" s="37">
        <f>(Einnahmen!D2)</f>
        <v>2008</v>
      </c>
      <c r="C186" s="37"/>
      <c r="D186" s="37"/>
      <c r="E186" s="2" t="s">
        <v>58</v>
      </c>
    </row>
    <row r="187" spans="1:5" x14ac:dyDescent="0.2">
      <c r="A187" s="33"/>
      <c r="B187" s="33"/>
      <c r="C187" s="33"/>
      <c r="D187" s="33"/>
      <c r="E187" s="33"/>
    </row>
    <row r="188" spans="1:5" ht="18" customHeight="1" x14ac:dyDescent="0.25">
      <c r="A188" s="3" t="s">
        <v>39</v>
      </c>
      <c r="B188" s="3"/>
      <c r="C188" s="3"/>
      <c r="D188" s="38" t="s">
        <v>3</v>
      </c>
      <c r="E188" s="38" t="s">
        <v>4</v>
      </c>
    </row>
    <row r="189" spans="1:5" ht="15" customHeight="1" x14ac:dyDescent="0.2">
      <c r="A189" s="44" t="s">
        <v>37</v>
      </c>
      <c r="B189" s="44"/>
      <c r="C189" s="44"/>
      <c r="D189" s="45">
        <f>IF(Ausgabenberechnung!A67&gt;0,Ausgabenberechnung!A67,"")</f>
        <v>647.89</v>
      </c>
      <c r="E189" s="46" t="str">
        <f>IF(Ausgabenberechnung!A67&gt;0,Ausgabenberechnung!I67,"")</f>
        <v>Miete</v>
      </c>
    </row>
    <row r="190" spans="1:5" ht="15" customHeight="1" x14ac:dyDescent="0.2">
      <c r="A190" s="47" t="s">
        <v>38</v>
      </c>
      <c r="B190" s="47"/>
      <c r="C190" s="44"/>
      <c r="D190" s="45">
        <f>IF(Ausgabenberechnung!A68&gt;0, Ausgabenberechnung!A68,"")</f>
        <v>34.47</v>
      </c>
      <c r="E190" s="48" t="str">
        <f>IF(Ausgabenberechnung!A68&gt;0,Ausgabenberechnung!I68,"")</f>
        <v>Unfall-VS</v>
      </c>
    </row>
    <row r="191" spans="1:5" ht="15" customHeight="1" x14ac:dyDescent="0.2">
      <c r="A191" s="33"/>
      <c r="B191" s="33"/>
      <c r="C191" s="33"/>
      <c r="D191" s="45">
        <f>IF(Ausgabenberechnung!A69&gt;0,Ausgabenberechnung!A69,"")</f>
        <v>6.89</v>
      </c>
      <c r="E191" s="48" t="str">
        <f>IF(Ausgabenberechnung!A69&gt;0,Ausgabenberechnung!I69,"")</f>
        <v>Kabelmiete</v>
      </c>
    </row>
    <row r="192" spans="1:5" ht="15" customHeight="1" x14ac:dyDescent="0.2">
      <c r="A192" s="33"/>
      <c r="B192" s="33"/>
      <c r="C192" s="33"/>
      <c r="D192" s="45">
        <f>IF(Ausgabenberechnung!A70&gt;0,Ausgabenberechnung!A70,"")</f>
        <v>18</v>
      </c>
      <c r="E192" s="48" t="str">
        <f>IF(Ausgabenberechnung!A70&gt;0,Ausgabenberechnung!I70,"")</f>
        <v>GASAG</v>
      </c>
    </row>
    <row r="193" spans="1:5" ht="15" customHeight="1" x14ac:dyDescent="0.2">
      <c r="A193" s="33"/>
      <c r="B193" s="33"/>
      <c r="C193" s="33"/>
      <c r="D193" s="45">
        <f>IF(Ausgabenberechnung!A71&gt;0,Ausgabenberechnung!A71,"")</f>
        <v>9.25</v>
      </c>
      <c r="E193" s="48" t="str">
        <f>IF(Ausgabenberechnung!A71&gt;0,Ausgabenberechnung!I71,"")</f>
        <v>Zahn-VS Partner1</v>
      </c>
    </row>
    <row r="194" spans="1:5" ht="15" customHeight="1" x14ac:dyDescent="0.2">
      <c r="A194" s="33"/>
      <c r="B194" s="33"/>
      <c r="C194" s="33"/>
      <c r="D194" s="45">
        <f>IF(Ausgabenberechnung!A72&gt;0,Ausgabenberechnung!A72,"")</f>
        <v>8.15</v>
      </c>
      <c r="E194" s="48" t="str">
        <f>IF(Ausgabenberechnung!A72&gt;0,Ausgabenberechnung!I72,"")</f>
        <v>Zahn-VS Partner2</v>
      </c>
    </row>
    <row r="195" spans="1:5" ht="15" customHeight="1" x14ac:dyDescent="0.2">
      <c r="A195" s="33"/>
      <c r="B195" s="33"/>
      <c r="C195" s="33"/>
      <c r="D195" s="45">
        <f>IF(Ausgabenberechnung!A73&gt;0,Ausgabenberechnung!A73,"")</f>
        <v>71.25</v>
      </c>
      <c r="E195" s="48" t="str">
        <f>IF(Ausgabenberechnung!A73&gt;0,Ausgabenberechnung!I73,"")</f>
        <v>S-Bahn</v>
      </c>
    </row>
    <row r="196" spans="1:5" ht="15" customHeight="1" x14ac:dyDescent="0.2">
      <c r="A196" s="33"/>
      <c r="B196" s="33"/>
      <c r="C196" s="33"/>
      <c r="D196" s="45">
        <f>IF(Ausgabenberechnung!A74&gt;0,Ausgabenberechnung!A74,"")</f>
        <v>240</v>
      </c>
      <c r="E196" s="48" t="str">
        <f>IF(Ausgabenberechnung!A74&gt;0,Ausgabenberechnung!I74,"")</f>
        <v>Benzin</v>
      </c>
    </row>
    <row r="197" spans="1:5" ht="15" customHeight="1" x14ac:dyDescent="0.2">
      <c r="A197" s="33"/>
      <c r="B197" s="33"/>
      <c r="C197" s="33"/>
      <c r="D197" s="45">
        <f>IF(Ausgabenberechnung!A75&gt;0,Ausgabenberechnung!A75,"")</f>
        <v>35</v>
      </c>
      <c r="E197" s="48" t="str">
        <f>IF(Ausgabenberechnung!A75&gt;0,Ausgabenberechnung!I75,"")</f>
        <v>Telefon</v>
      </c>
    </row>
    <row r="198" spans="1:5" ht="15" customHeight="1" x14ac:dyDescent="0.2">
      <c r="A198" s="33"/>
      <c r="B198" s="33"/>
      <c r="C198" s="33"/>
      <c r="D198" s="45">
        <f>IF(Ausgabenberechnung!A76&gt;0,Ausgabenberechnung!A76,"")</f>
        <v>15</v>
      </c>
      <c r="E198" s="48" t="str">
        <f>IF(Ausgabenberechnung!A76&gt;0,Ausgabenberechnung!I76,"")</f>
        <v>Handy Partner1</v>
      </c>
    </row>
    <row r="199" spans="1:5" ht="15" customHeight="1" x14ac:dyDescent="0.2">
      <c r="A199" s="33"/>
      <c r="B199" s="33"/>
      <c r="C199" s="33"/>
      <c r="D199" s="45">
        <f>IF(Ausgabenberechnung!A77&gt;0,Ausgabenberechnung!A77,"")</f>
        <v>15</v>
      </c>
      <c r="E199" s="48" t="str">
        <f>IF(Ausgabenberechnung!A77&gt;0,Ausgabenberechnung!I77,"")</f>
        <v>Handy Partner2</v>
      </c>
    </row>
    <row r="200" spans="1:5" ht="15" customHeight="1" x14ac:dyDescent="0.2">
      <c r="A200" s="33"/>
      <c r="B200" s="33"/>
      <c r="C200" s="33"/>
      <c r="D200" s="45" t="str">
        <f>IF(Ausgabenberechnung!A78&gt;0,Ausgabenberechnung!A78,"")</f>
        <v/>
      </c>
      <c r="E200" s="48" t="str">
        <f>IF(Ausgabenberechnung!A78&gt;0,Ausgabenberechnung!I78,"")</f>
        <v/>
      </c>
    </row>
    <row r="201" spans="1:5" ht="15" customHeight="1" x14ac:dyDescent="0.2">
      <c r="A201" s="33"/>
      <c r="B201" s="33"/>
      <c r="C201" s="33"/>
      <c r="D201" s="45" t="str">
        <f>IF(Ausgabenberechnung!A79&gt;0,Ausgabenberechnung!A79,"")</f>
        <v/>
      </c>
      <c r="E201" s="48" t="str">
        <f>IF(Ausgabenberechnung!A79&gt;0,Ausgabenberechnung!I79,"")</f>
        <v/>
      </c>
    </row>
    <row r="202" spans="1:5" ht="15" customHeight="1" x14ac:dyDescent="0.2">
      <c r="A202" s="33"/>
      <c r="B202" s="33"/>
      <c r="C202" s="33"/>
      <c r="D202" s="45" t="str">
        <f>IF(Ausgabenberechnung!A80&gt;0,Ausgabenberechnung!A80,"")</f>
        <v/>
      </c>
      <c r="E202" s="48" t="str">
        <f>IF(Ausgabenberechnung!A80&gt;0,Ausgabenberechnung!I80,"")</f>
        <v/>
      </c>
    </row>
    <row r="203" spans="1:5" ht="15" customHeight="1" x14ac:dyDescent="0.2">
      <c r="A203" s="33"/>
      <c r="B203" s="33"/>
      <c r="C203" s="33"/>
      <c r="D203" s="45" t="str">
        <f>IF(Ausgabenberechnung!A81&gt;0,Ausgabenberechnung!A81,"")</f>
        <v/>
      </c>
      <c r="E203" s="48" t="str">
        <f>IF(Ausgabenberechnung!A81&gt;0,Ausgabenberechnung!I81,"")</f>
        <v/>
      </c>
    </row>
    <row r="204" spans="1:5" ht="15" customHeight="1" x14ac:dyDescent="0.2">
      <c r="A204" s="33"/>
      <c r="B204" s="33"/>
      <c r="C204" s="33"/>
      <c r="D204" s="45" t="str">
        <f>IF(Ausgabenberechnung!A82&gt;0,Ausgabenberechnung!A82,"")</f>
        <v/>
      </c>
      <c r="E204" s="48" t="str">
        <f>IF(Ausgabenberechnung!A82&gt;0,Ausgabenberechnung!I82,"")</f>
        <v/>
      </c>
    </row>
    <row r="205" spans="1:5" ht="15" customHeight="1" x14ac:dyDescent="0.2">
      <c r="A205" s="33"/>
      <c r="B205" s="33"/>
      <c r="C205" s="33"/>
      <c r="D205" s="45" t="str">
        <f>IF(Ausgabenberechnung!A83&gt;0,Ausgabenberechnung!A83,"")</f>
        <v/>
      </c>
      <c r="E205" s="48" t="str">
        <f>IF(Ausgabenberechnung!A83&gt;0,Ausgabenberechnung!I83,"")</f>
        <v/>
      </c>
    </row>
    <row r="206" spans="1:5" ht="18" customHeight="1" x14ac:dyDescent="0.2">
      <c r="A206" s="33"/>
      <c r="B206" s="33"/>
      <c r="C206" s="33"/>
      <c r="D206" s="31">
        <f>SUM(D189:D205)</f>
        <v>1100.9000000000001</v>
      </c>
      <c r="E206" s="22"/>
    </row>
    <row r="207" spans="1:5" ht="15" customHeight="1" x14ac:dyDescent="0.2">
      <c r="A207" s="33"/>
      <c r="B207" s="33"/>
      <c r="C207" s="33"/>
      <c r="D207" s="33"/>
      <c r="E207" s="33"/>
    </row>
    <row r="208" spans="1:5" ht="18" customHeight="1" x14ac:dyDescent="0.25">
      <c r="A208" s="3" t="s">
        <v>40</v>
      </c>
      <c r="B208" s="44" t="s">
        <v>41</v>
      </c>
      <c r="C208" s="33"/>
      <c r="D208" s="33"/>
      <c r="E208" s="33"/>
    </row>
    <row r="209" spans="1:5" ht="15" customHeight="1" x14ac:dyDescent="0.2">
      <c r="A209" s="33"/>
      <c r="B209" s="44"/>
      <c r="C209" s="33"/>
      <c r="D209" s="33"/>
      <c r="E209" s="33"/>
    </row>
    <row r="210" spans="1:5" ht="18" customHeight="1" x14ac:dyDescent="0.2">
      <c r="A210" s="49"/>
      <c r="B210" s="97" t="s">
        <v>75</v>
      </c>
      <c r="C210" s="50"/>
      <c r="D210" s="51"/>
      <c r="E210" s="52"/>
    </row>
    <row r="211" spans="1:5" ht="18" customHeight="1" x14ac:dyDescent="0.2">
      <c r="A211" s="38" t="s">
        <v>42</v>
      </c>
      <c r="B211" s="98" t="s">
        <v>43</v>
      </c>
      <c r="C211" s="38" t="s">
        <v>44</v>
      </c>
      <c r="D211" s="38" t="s">
        <v>45</v>
      </c>
      <c r="E211" s="38" t="s">
        <v>4</v>
      </c>
    </row>
    <row r="212" spans="1:5" ht="24.95" customHeight="1" x14ac:dyDescent="0.2">
      <c r="A212" s="24" t="str">
        <f>IF(Ausgabenberechnung!C8=5,Ausgabenberechnung!A8,IF(Ausgabenberechnung!E8=5,Ausgabenberechnung!B8,""))</f>
        <v/>
      </c>
      <c r="B212" s="24" t="str">
        <f>IF(Ausgabenberechnung!C24=5,Ausgabenberechnung!B24,IF(Ausgabenberechnung!D24=5,Ausgabenberechnung!B24,""))</f>
        <v/>
      </c>
      <c r="C212" s="24">
        <f>IF(Ausgabenberechnung!C40=5,Ausgabenberechnung!B40,IF(Ausgabenberechnung!D40=5,Ausgabenberechnung!B40,IF(Ausgabenberechnung!E40=5,Ausgabenberechnung!B40,IF(Ausgabenberechnung!F40=5,Ausgabenberechnung!B40,""))))</f>
        <v>75</v>
      </c>
      <c r="D212" s="24" t="str">
        <f>IF(Ausgabenberechnung!C55=5,Ausgabenberechnung!B55,IF(Ausgabenberechnung!D55=5,Ausgabenberechnung!B55,IF(Ausgabenberechnung!E55=5,Ausgabenberechnung!B55,IF(Ausgabenberechnung!F55=5,Ausgabenberechnung!B55,IF(Ausgabenberechnung!G55=5,Ausgabenberechnung!B55,"")))))</f>
        <v/>
      </c>
      <c r="E212" s="53" t="str">
        <f>IF(Ausgabenberechnung!C8=5,(Ausgabenberechnung!I8&amp;" "),"")&amp;IF(Ausgabenberechnung!E8=5,(Ausgabenberechnung!J8&amp;" "),"")&amp;IF(Ausgabenberechnung!C24=5,(Ausgabenberechnung!I24&amp;" "),"")&amp;IF(Ausgabenberechnung!D24=5,(Ausgabenberechnung!I24&amp;" "),"")&amp;IF(Ausgabenberechnung!C40=5,(Ausgabenberechnung!I40&amp;" "),"")&amp;IF(Ausgabenberechnung!D40=5,(Ausgabenberechnung!I40&amp;" "),"")&amp;IF(Ausgabenberechnung!E40=5,(Ausgabenberechnung!I40&amp;" "),"")&amp;IF(Ausgabenberechnung!F40=5,(Ausgabenberechnung!I40&amp;" "),"")&amp;IF(Ausgabenberechnung!C55=5,(Ausgabenberechnung!I55&amp;" "),"")&amp;IF(Ausgabenberechnung!D55=5,(Ausgabenberechnung!I55&amp;" "),"")&amp;IF(Ausgabenberechnung!E55=5,(Ausgabenberechnung!I55&amp;" "),"")&amp;IF(Ausgabenberechnung!F55=5,(Ausgabenberechnung!I55&amp;" "),"")&amp;IF(Ausgabenberechnung!G55=5,(Ausgabenberechnung!I55&amp;" "),"")</f>
        <v xml:space="preserve">Fitness-Studio </v>
      </c>
    </row>
    <row r="213" spans="1:5" ht="24.95" customHeight="1" x14ac:dyDescent="0.2">
      <c r="A213" s="24" t="str">
        <f>IF(Ausgabenberechnung!C9=5,Ausgabenberechnung!A9,IF(Ausgabenberechnung!E9=5,Ausgabenberechnung!B9,""))</f>
        <v/>
      </c>
      <c r="B213" s="24" t="str">
        <f>IF(Ausgabenberechnung!C25=5,Ausgabenberechnung!B25,IF(Ausgabenberechnung!D25=5,Ausgabenberechnung!B25,""))</f>
        <v/>
      </c>
      <c r="C213" s="24" t="str">
        <f>IF(Ausgabenberechnung!C41=5,Ausgabenberechnung!B41,IF(Ausgabenberechnung!D41=5,Ausgabenberechnung!B41,IF(Ausgabenberechnung!E41=5,Ausgabenberechnung!B41,IF(Ausgabenberechnung!F41=5,Ausgabenberechnung!B41,""))))</f>
        <v/>
      </c>
      <c r="D213" s="24">
        <f>IF(Ausgabenberechnung!C56=5,Ausgabenberechnung!B56,IF(Ausgabenberechnung!D56=5,Ausgabenberechnung!B56,IF(Ausgabenberechnung!E56=5,Ausgabenberechnung!B56,IF(Ausgabenberechnung!F56=5,Ausgabenberechnung!B56,IF(Ausgabenberechnung!G56=5,Ausgabenberechnung!B56,"")))))</f>
        <v>64</v>
      </c>
      <c r="E213" s="53" t="str">
        <f>IF(Ausgabenberechnung!C9=5,(Ausgabenberechnung!I9&amp;" "),"")&amp;IF(Ausgabenberechnung!E9=5,(Ausgabenberechnung!J9&amp;" "),"")&amp;IF(Ausgabenberechnung!C25=5,(Ausgabenberechnung!I25&amp;" "),"")&amp;IF(Ausgabenberechnung!D25=5,(Ausgabenberechnung!I25&amp;" "),"")&amp;IF(Ausgabenberechnung!C41=5,(Ausgabenberechnung!I41&amp;" "),"")&amp;IF(Ausgabenberechnung!D41=5,(Ausgabenberechnung!I41&amp;" "),"")&amp;IF(Ausgabenberechnung!E41=5,(Ausgabenberechnung!I41&amp;" "),"")&amp;IF(Ausgabenberechnung!F41=5,(Ausgabenberechnung!I41&amp;" "),"")&amp;IF(Ausgabenberechnung!C56=5,(Ausgabenberechnung!I56&amp;" "),"")&amp;IF(Ausgabenberechnung!D56=5,(Ausgabenberechnung!I56&amp;" "),"")&amp;IF(Ausgabenberechnung!E56=5,(Ausgabenberechnung!I56&amp;" "),"")&amp;IF(Ausgabenberechnung!F56=5,(Ausgabenberechnung!I56&amp;" "),"")&amp;IF(Ausgabenberechnung!G56=5,(Ausgabenberechnung!I56&amp;" "),"")</f>
        <v xml:space="preserve">Kurs </v>
      </c>
    </row>
    <row r="214" spans="1:5" ht="24.95" customHeight="1" x14ac:dyDescent="0.2">
      <c r="A214" s="24" t="str">
        <f>IF(Ausgabenberechnung!C10=5,Ausgabenberechnung!A10,IF(Ausgabenberechnung!E10=5,Ausgabenberechnung!B10,""))</f>
        <v/>
      </c>
      <c r="B214" s="24" t="str">
        <f>IF(Ausgabenberechnung!C26=5,Ausgabenberechnung!B26,IF(Ausgabenberechnung!D26=5,Ausgabenberechnung!B26,""))</f>
        <v/>
      </c>
      <c r="C214" s="24" t="str">
        <f>IF(Ausgabenberechnung!C42=5,Ausgabenberechnung!B42,IF(Ausgabenberechnung!D42=5,Ausgabenberechnung!B42,IF(Ausgabenberechnung!E42=5,Ausgabenberechnung!B42,IF(Ausgabenberechnung!F42=5,Ausgabenberechnung!B42,""))))</f>
        <v/>
      </c>
      <c r="D214" s="24" t="str">
        <f>IF(Ausgabenberechnung!C57=5,Ausgabenberechnung!B57,IF(Ausgabenberechnung!D57=5,Ausgabenberechnung!B57,IF(Ausgabenberechnung!E57=5,Ausgabenberechnung!B57,IF(Ausgabenberechnung!F57=5,Ausgabenberechnung!B57,IF(Ausgabenberechnung!G57=5,Ausgabenberechnung!B57,"")))))</f>
        <v/>
      </c>
      <c r="E214" s="53" t="str">
        <f>IF(Ausgabenberechnung!C10=5,(Ausgabenberechnung!I10&amp;" "),"")&amp;IF(Ausgabenberechnung!E10=5,(Ausgabenberechnung!J10&amp;" "),"")&amp;IF(Ausgabenberechnung!C26=5,(Ausgabenberechnung!I26&amp;" "),"")&amp;IF(Ausgabenberechnung!D26=5,(Ausgabenberechnung!I26&amp;" "),"")&amp;IF(Ausgabenberechnung!C42=5,(Ausgabenberechnung!I42&amp;" "),"")&amp;IF(Ausgabenberechnung!D42=5,(Ausgabenberechnung!I42&amp;" "),"")&amp;IF(Ausgabenberechnung!E42=5,(Ausgabenberechnung!I42&amp;" "),"")&amp;IF(Ausgabenberechnung!F42=5,(Ausgabenberechnung!I42&amp;" "),"")&amp;IF(Ausgabenberechnung!C57=5,(Ausgabenberechnung!I57&amp;" "),"")&amp;IF(Ausgabenberechnung!D57=5,(Ausgabenberechnung!I57&amp;" "),"")&amp;IF(Ausgabenberechnung!E57=5,(Ausgabenberechnung!I57&amp;" "),"")&amp;IF(Ausgabenberechnung!F57=5,(Ausgabenberechnung!I57&amp;" "),"")&amp;IF(Ausgabenberechnung!G57=5,(Ausgabenberechnung!I57&amp;" "),"")</f>
        <v/>
      </c>
    </row>
    <row r="215" spans="1:5" ht="24.95" customHeight="1" x14ac:dyDescent="0.2">
      <c r="A215" s="24">
        <f>IF(Ausgabenberechnung!C11=5,Ausgabenberechnung!A11,IF(Ausgabenberechnung!E11=5,Ausgabenberechnung!B11,""))</f>
        <v>76.430000000000007</v>
      </c>
      <c r="B215" s="24" t="str">
        <f>IF(Ausgabenberechnung!C27=5,Ausgabenberechnung!B27,IF(Ausgabenberechnung!D27=5,Ausgabenberechnung!B27,""))</f>
        <v/>
      </c>
      <c r="C215" s="24" t="str">
        <f>IF(Ausgabenberechnung!C43=5,Ausgabenberechnung!B43,IF(Ausgabenberechnung!D43=5,Ausgabenberechnung!B43,IF(Ausgabenberechnung!E43=5,Ausgabenberechnung!B43,IF(Ausgabenberechnung!F43=5,Ausgabenberechnung!B43,""))))</f>
        <v/>
      </c>
      <c r="D215" s="24" t="str">
        <f>IF(Ausgabenberechnung!C58=5,Ausgabenberechnung!B58,IF(Ausgabenberechnung!D58=5,Ausgabenberechnung!B58,IF(Ausgabenberechnung!E58=5,Ausgabenberechnung!B58,IF(Ausgabenberechnung!F58=5,Ausgabenberechnung!B58,IF(Ausgabenberechnung!G58=5,Ausgabenberechnung!B58,"")))))</f>
        <v/>
      </c>
      <c r="E215" s="53" t="str">
        <f>IF(Ausgabenberechnung!C11=5,(Ausgabenberechnung!I11&amp;" "),"")&amp;IF(Ausgabenberechnung!E11=5,(Ausgabenberechnung!J11&amp;" "),"")&amp;IF(Ausgabenberechnung!C27=5,(Ausgabenberechnung!I27&amp;" "),"")&amp;IF(Ausgabenberechnung!D27=5,(Ausgabenberechnung!I27&amp;" "),"")&amp;IF(Ausgabenberechnung!C43=5,(Ausgabenberechnung!I43&amp;" "),"")&amp;IF(Ausgabenberechnung!D43=5,(Ausgabenberechnung!I43&amp;" "),"")&amp;IF(Ausgabenberechnung!E43=5,(Ausgabenberechnung!I43&amp;" "),"")&amp;IF(Ausgabenberechnung!F43=5,(Ausgabenberechnung!I43&amp;" "),"")&amp;IF(Ausgabenberechnung!C58=5,(Ausgabenberechnung!I58&amp;" "),"")&amp;IF(Ausgabenberechnung!D58=5,(Ausgabenberechnung!I58&amp;" "),"")&amp;IF(Ausgabenberechnung!E58=5,(Ausgabenberechnung!I58&amp;" "),"")&amp;IF(Ausgabenberechnung!F58=5,(Ausgabenberechnung!I58&amp;" "),"")&amp;IF(Ausgabenberechnung!G58=5,(Ausgabenberechnung!I58&amp;" "),"")</f>
        <v xml:space="preserve">Privathaftpflicht </v>
      </c>
    </row>
    <row r="216" spans="1:5" ht="24.95" customHeight="1" x14ac:dyDescent="0.2">
      <c r="A216" s="24" t="str">
        <f>IF(Ausgabenberechnung!C12=5,Ausgabenberechnung!A12,IF(Ausgabenberechnung!E12=5,Ausgabenberechnung!B12,""))</f>
        <v/>
      </c>
      <c r="B216" s="24" t="str">
        <f>IF(Ausgabenberechnung!C28=5,Ausgabenberechnung!B28,IF(Ausgabenberechnung!D28=5,Ausgabenberechnung!B28,""))</f>
        <v/>
      </c>
      <c r="C216" s="24" t="str">
        <f>IF(Ausgabenberechnung!C44=5,Ausgabenberechnung!B44,IF(Ausgabenberechnung!D44=5,Ausgabenberechnung!B44,IF(Ausgabenberechnung!E44=5,Ausgabenberechnung!B44,IF(Ausgabenberechnung!F44=5,Ausgabenberechnung!B44,""))))</f>
        <v/>
      </c>
      <c r="D216" s="24" t="str">
        <f>IF(Ausgabenberechnung!C59=5,Ausgabenberechnung!B59,IF(Ausgabenberechnung!D59=5,Ausgabenberechnung!B59,IF(Ausgabenberechnung!E59=5,Ausgabenberechnung!B59,IF(Ausgabenberechnung!F59=5,Ausgabenberechnung!B59,IF(Ausgabenberechnung!G59=5,Ausgabenberechnung!B59,"")))))</f>
        <v/>
      </c>
      <c r="E216" s="53" t="str">
        <f>IF(Ausgabenberechnung!C12=5,(Ausgabenberechnung!I12&amp;" "),"")&amp;IF(Ausgabenberechnung!E12=5,(Ausgabenberechnung!J12&amp;" "),"")&amp;IF(Ausgabenberechnung!C28=5,(Ausgabenberechnung!I28&amp;" "),"")&amp;IF(Ausgabenberechnung!D28=5,(Ausgabenberechnung!I28&amp;" "),"")&amp;IF(Ausgabenberechnung!C44=5,(Ausgabenberechnung!I44&amp;" "),"")&amp;IF(Ausgabenberechnung!D44=5,(Ausgabenberechnung!I44&amp;" "),"")&amp;IF(Ausgabenberechnung!E44=5,(Ausgabenberechnung!I44&amp;" "),"")&amp;IF(Ausgabenberechnung!F44=5,(Ausgabenberechnung!I44&amp;" "),"")&amp;IF(Ausgabenberechnung!C59=5,(Ausgabenberechnung!I59&amp;" "),"")&amp;IF(Ausgabenberechnung!D59=5,(Ausgabenberechnung!I59&amp;" "),"")&amp;IF(Ausgabenberechnung!E59=5,(Ausgabenberechnung!I59&amp;" "),"")&amp;IF(Ausgabenberechnung!F59=5,(Ausgabenberechnung!I59&amp;" "),"")&amp;IF(Ausgabenberechnung!G59=5,(Ausgabenberechnung!I59&amp;" "),"")</f>
        <v/>
      </c>
    </row>
    <row r="217" spans="1:5" ht="24.95" customHeight="1" x14ac:dyDescent="0.2">
      <c r="A217" s="24" t="str">
        <f>IF(Ausgabenberechnung!C13=5,Ausgabenberechnung!A13,IF(Ausgabenberechnung!E13=5,Ausgabenberechnung!B13,""))</f>
        <v/>
      </c>
      <c r="B217" s="24" t="str">
        <f>IF(Ausgabenberechnung!C29=5,Ausgabenberechnung!B29,IF(Ausgabenberechnung!D29=5,Ausgabenberechnung!B29,""))</f>
        <v/>
      </c>
      <c r="C217" s="24" t="str">
        <f>IF(Ausgabenberechnung!C45=5,Ausgabenberechnung!B45,IF(Ausgabenberechnung!D45=5,Ausgabenberechnung!B45,IF(Ausgabenberechnung!E45=5,Ausgabenberechnung!B45,IF(Ausgabenberechnung!F45=5,Ausgabenberechnung!B45,""))))</f>
        <v/>
      </c>
      <c r="D217" s="24" t="str">
        <f>IF(Ausgabenberechnung!C60=5,Ausgabenberechnung!B60,IF(Ausgabenberechnung!D60=5,Ausgabenberechnung!B60,IF(Ausgabenberechnung!E60=5,Ausgabenberechnung!B60,IF(Ausgabenberechnung!F60=5,Ausgabenberechnung!B60,IF(Ausgabenberechnung!G60=5,Ausgabenberechnung!B60,"")))))</f>
        <v/>
      </c>
      <c r="E217" s="53" t="str">
        <f>IF(Ausgabenberechnung!C13=5,(Ausgabenberechnung!I13&amp;" "),"")&amp;IF(Ausgabenberechnung!E13=5,(Ausgabenberechnung!J13&amp;" "),"")&amp;IF(Ausgabenberechnung!C29=5,(Ausgabenberechnung!I29&amp;" "),"")&amp;IF(Ausgabenberechnung!D29=5,(Ausgabenberechnung!I29&amp;" "),"")&amp;IF(Ausgabenberechnung!C45=5,(Ausgabenberechnung!I45&amp;" "),"")&amp;IF(Ausgabenberechnung!D45=5,(Ausgabenberechnung!I45&amp;" "),"")&amp;IF(Ausgabenberechnung!E45=5,(Ausgabenberechnung!I45&amp;" "),"")&amp;IF(Ausgabenberechnung!F45=5,(Ausgabenberechnung!I45&amp;" "),"")&amp;IF(Ausgabenberechnung!C60=5,(Ausgabenberechnung!I60&amp;" "),"")&amp;IF(Ausgabenberechnung!D60=5,(Ausgabenberechnung!I60&amp;" "),"")&amp;IF(Ausgabenberechnung!E60=5,(Ausgabenberechnung!I60&amp;" "),"")&amp;IF(Ausgabenberechnung!F60=5,(Ausgabenberechnung!I60&amp;" "),"")&amp;IF(Ausgabenberechnung!G60=5,(Ausgabenberechnung!I60&amp;" "),"")</f>
        <v/>
      </c>
    </row>
    <row r="218" spans="1:5" ht="24.95" customHeight="1" x14ac:dyDescent="0.2">
      <c r="A218" s="24" t="str">
        <f>IF(Ausgabenberechnung!C14=5,Ausgabenberechnung!A14,IF(Ausgabenberechnung!E14=5,Ausgabenberechnung!B14,""))</f>
        <v/>
      </c>
      <c r="B218" s="24" t="str">
        <f>IF(Ausgabenberechnung!C30=5,Ausgabenberechnung!B30,IF(Ausgabenberechnung!D30=5,Ausgabenberechnung!B30,""))</f>
        <v/>
      </c>
      <c r="C218" s="24" t="str">
        <f>IF(Ausgabenberechnung!C46=5,Ausgabenberechnung!B46,IF(Ausgabenberechnung!D46=5,Ausgabenberechnung!B46,IF(Ausgabenberechnung!E46=5,Ausgabenberechnung!B46,IF(Ausgabenberechnung!F46=5,Ausgabenberechnung!B46,""))))</f>
        <v/>
      </c>
      <c r="D218" s="23"/>
      <c r="E218" s="53" t="str">
        <f>IF(Ausgabenberechnung!C14=5,(Ausgabenberechnung!I14&amp;" "),"")&amp;IF(Ausgabenberechnung!E14=5,(Ausgabenberechnung!J14&amp;" "),"")&amp;IF(Ausgabenberechnung!C30=5,(Ausgabenberechnung!I30&amp;" "),"")&amp;IF(Ausgabenberechnung!D30=5,(Ausgabenberechnung!I30&amp;" "),"")&amp;IF(Ausgabenberechnung!C46=5,(Ausgabenberechnung!I46&amp;" "),"")&amp;IF(Ausgabenberechnung!D46=5,(Ausgabenberechnung!I46&amp;" "),"")&amp;IF(Ausgabenberechnung!E46=5,(Ausgabenberechnung!I46&amp;" "),"")&amp;IF(Ausgabenberechnung!F46=5,(Ausgabenberechnung!I46&amp;" "),"")</f>
        <v/>
      </c>
    </row>
    <row r="219" spans="1:5" ht="24.95" customHeight="1" x14ac:dyDescent="0.2">
      <c r="A219" s="24" t="str">
        <f>IF(Ausgabenberechnung!C15=5,Ausgabenberechnung!A15,IF(Ausgabenberechnung!E15=5,Ausgabenberechnung!B15,""))</f>
        <v/>
      </c>
      <c r="B219" s="24" t="str">
        <f>IF(Ausgabenberechnung!C31=5,Ausgabenberechnung!B31,IF(Ausgabenberechnung!D31=5,Ausgabenberechnung!B31,""))</f>
        <v/>
      </c>
      <c r="C219" s="24" t="str">
        <f>IF(Ausgabenberechnung!C47=5,Ausgabenberechnung!B47,IF(Ausgabenberechnung!D47=5,Ausgabenberechnung!B47,IF(Ausgabenberechnung!E47=5,Ausgabenberechnung!B47,IF(Ausgabenberechnung!F47=5,Ausgabenberechnung!B47,""))))</f>
        <v/>
      </c>
      <c r="D219" s="23"/>
      <c r="E219" s="53" t="str">
        <f>IF(Ausgabenberechnung!C15=5,(Ausgabenberechnung!I15&amp;" "),"")&amp;IF(Ausgabenberechnung!E15=5,(Ausgabenberechnung!J15&amp;" "),"")&amp;IF(Ausgabenberechnung!C31=5,(Ausgabenberechnung!I31&amp;" "),"")&amp;IF(Ausgabenberechnung!D31=5,(Ausgabenberechnung!I31&amp;" "),"")&amp;IF(Ausgabenberechnung!C47=5,(Ausgabenberechnung!I47&amp;" "),"")&amp;IF(Ausgabenberechnung!D47=5,(Ausgabenberechnung!I47&amp;" "),"")&amp;IF(Ausgabenberechnung!E47=5,(Ausgabenberechnung!I47&amp;" "),"")&amp;IF(Ausgabenberechnung!F47=5,(Ausgabenberechnung!I47&amp;" "),"")</f>
        <v/>
      </c>
    </row>
    <row r="220" spans="1:5" ht="24.95" customHeight="1" x14ac:dyDescent="0.2">
      <c r="A220" s="24" t="str">
        <f>IF(Ausgabenberechnung!C16=5,Ausgabenberechnung!A16,IF(Ausgabenberechnung!E16=5,Ausgabenberechnung!B16,""))</f>
        <v/>
      </c>
      <c r="B220" s="24" t="str">
        <f>IF(Ausgabenberechnung!C32=5,Ausgabenberechnung!B32,IF(Ausgabenberechnung!D32=5,Ausgabenberechnung!B32,""))</f>
        <v/>
      </c>
      <c r="C220" s="24" t="str">
        <f>IF(Ausgabenberechnung!C48=5,Ausgabenberechnung!B48,IF(Ausgabenberechnung!D48=5,Ausgabenberechnung!B48,IF(Ausgabenberechnung!E48=5,Ausgabenberechnung!B48,IF(Ausgabenberechnung!F48=5,Ausgabenberechnung!B48,""))))</f>
        <v/>
      </c>
      <c r="D220" s="23"/>
      <c r="E220" s="53" t="str">
        <f>IF(Ausgabenberechnung!C16=5,(Ausgabenberechnung!I16&amp;" "),"")&amp;IF(Ausgabenberechnung!E16=5,(Ausgabenberechnung!J16&amp;" "),"")&amp;IF(Ausgabenberechnung!C32=5,(Ausgabenberechnung!I32&amp;" "),"")&amp;IF(Ausgabenberechnung!D32=5,(Ausgabenberechnung!I32&amp;" "),"")&amp;IF(Ausgabenberechnung!C48=5,(Ausgabenberechnung!I48&amp;" "),"")&amp;IF(Ausgabenberechnung!D48=5,(Ausgabenberechnung!I48&amp;" "),"")&amp;IF(Ausgabenberechnung!E48=5,(Ausgabenberechnung!I48&amp;" "),"")&amp;IF(Ausgabenberechnung!F48=5,(Ausgabenberechnung!I48&amp;" "),"")</f>
        <v/>
      </c>
    </row>
    <row r="221" spans="1:5" ht="24.95" customHeight="1" x14ac:dyDescent="0.2">
      <c r="A221" s="24" t="str">
        <f>IF(Ausgabenberechnung!C17=5,Ausgabenberechnung!A17,IF(Ausgabenberechnung!E17=5,Ausgabenberechnung!B17,""))</f>
        <v/>
      </c>
      <c r="B221" s="24" t="str">
        <f>IF(Ausgabenberechnung!C33=5,Ausgabenberechnung!B33,IF(Ausgabenberechnung!D33=5,Ausgabenberechnung!B33,""))</f>
        <v/>
      </c>
      <c r="C221" s="24" t="str">
        <f>IF(Ausgabenberechnung!C49=5,Ausgabenberechnung!B49,IF(Ausgabenberechnung!D49=5,Ausgabenberechnung!B49,IF(Ausgabenberechnung!E49=5,Ausgabenberechnung!B49,IF(Ausgabenberechnung!F49=5,Ausgabenberechnung!B49,""))))</f>
        <v/>
      </c>
      <c r="D221" s="23"/>
      <c r="E221" s="53" t="str">
        <f>IF(Ausgabenberechnung!C17=5,(Ausgabenberechnung!I17&amp;" "),"")&amp;IF(Ausgabenberechnung!E17=5,(Ausgabenberechnung!J17&amp;" "),"")&amp;IF(Ausgabenberechnung!C33=5,(Ausgabenberechnung!I33&amp;" "),"")&amp;IF(Ausgabenberechnung!D33=5,(Ausgabenberechnung!I33&amp;" "),"")&amp;IF(Ausgabenberechnung!C49=5,(Ausgabenberechnung!I49&amp;" "),"")&amp;IF(Ausgabenberechnung!D49=5,(Ausgabenberechnung!I49&amp;" "),"")&amp;IF(Ausgabenberechnung!E49=5,(Ausgabenberechnung!I49&amp;" "),"")&amp;IF(Ausgabenberechnung!F49=5,(Ausgabenberechnung!I49&amp;" "),"")</f>
        <v/>
      </c>
    </row>
    <row r="222" spans="1:5" ht="18" customHeight="1" x14ac:dyDescent="0.2">
      <c r="A222" s="54"/>
      <c r="B222" s="55"/>
      <c r="C222" s="55" t="s">
        <v>46</v>
      </c>
      <c r="D222" s="56">
        <f>SUM(A212:D221)</f>
        <v>215.43</v>
      </c>
      <c r="E222" s="22"/>
    </row>
    <row r="223" spans="1:5" ht="15" customHeight="1" x14ac:dyDescent="0.2">
      <c r="A223" s="33"/>
      <c r="B223" s="33"/>
      <c r="C223" s="33"/>
      <c r="D223" s="33"/>
      <c r="E223" s="33"/>
    </row>
    <row r="224" spans="1:5" ht="15" customHeight="1" x14ac:dyDescent="0.2">
      <c r="A224" s="33"/>
      <c r="B224" s="33"/>
      <c r="C224" s="33"/>
      <c r="D224" s="91">
        <f>Einnahmen!$A$18</f>
        <v>2163.69</v>
      </c>
      <c r="E224" s="92" t="s">
        <v>50</v>
      </c>
    </row>
    <row r="225" spans="1:5" ht="15" customHeight="1" x14ac:dyDescent="0.2">
      <c r="A225" s="33"/>
      <c r="B225" s="33"/>
      <c r="C225" s="58" t="s">
        <v>53</v>
      </c>
      <c r="D225" s="91">
        <f>SUMIF(Einnahmen!B25:B48,5,Einnahmen!A25:A48)</f>
        <v>0</v>
      </c>
      <c r="E225" s="92" t="s">
        <v>85</v>
      </c>
    </row>
    <row r="226" spans="1:5" ht="15" customHeight="1" x14ac:dyDescent="0.2">
      <c r="A226" s="33"/>
      <c r="B226" s="33"/>
      <c r="C226" s="33"/>
      <c r="D226" s="91">
        <f>SUM(D224,D225)</f>
        <v>2163.69</v>
      </c>
      <c r="E226" s="93" t="s">
        <v>51</v>
      </c>
    </row>
    <row r="227" spans="1:5" ht="15" customHeight="1" x14ac:dyDescent="0.2">
      <c r="A227" s="33"/>
      <c r="B227" s="33"/>
      <c r="C227" s="33"/>
      <c r="D227" s="91"/>
      <c r="E227" s="92"/>
    </row>
    <row r="228" spans="1:5" ht="15" customHeight="1" x14ac:dyDescent="0.2">
      <c r="A228" s="33"/>
      <c r="B228" s="33"/>
      <c r="C228" s="59" t="s">
        <v>54</v>
      </c>
      <c r="D228" s="91">
        <f>SUM(D206,D222)</f>
        <v>1316.3300000000002</v>
      </c>
      <c r="E228" s="92" t="s">
        <v>52</v>
      </c>
    </row>
    <row r="229" spans="1:5" ht="15" customHeight="1" x14ac:dyDescent="0.2">
      <c r="A229" s="33"/>
      <c r="B229" s="33"/>
      <c r="C229" s="33"/>
      <c r="D229" s="33"/>
      <c r="E229" s="60"/>
    </row>
    <row r="230" spans="1:5" ht="15" customHeight="1" x14ac:dyDescent="0.2">
      <c r="A230" s="33"/>
      <c r="B230" s="33"/>
      <c r="C230" s="33"/>
      <c r="D230" s="94">
        <f>SUM(D226-D228)</f>
        <v>847.3599999999999</v>
      </c>
      <c r="E230" s="95" t="s">
        <v>55</v>
      </c>
    </row>
    <row r="231" spans="1:5" x14ac:dyDescent="0.2">
      <c r="A231" s="33"/>
      <c r="B231" s="33"/>
      <c r="C231" s="33"/>
      <c r="D231" s="33"/>
      <c r="E231" s="33"/>
    </row>
    <row r="232" spans="1:5" ht="20.25" x14ac:dyDescent="0.3">
      <c r="A232" s="2" t="s">
        <v>30</v>
      </c>
      <c r="B232" s="37">
        <f>(Einnahmen!D2)</f>
        <v>2008</v>
      </c>
      <c r="C232" s="37"/>
      <c r="D232" s="37"/>
      <c r="E232" s="2" t="s">
        <v>58</v>
      </c>
    </row>
    <row r="233" spans="1:5" x14ac:dyDescent="0.2">
      <c r="A233" s="33"/>
      <c r="B233" s="33"/>
      <c r="C233" s="33"/>
      <c r="D233" s="33"/>
      <c r="E233" s="33"/>
    </row>
    <row r="234" spans="1:5" ht="18" customHeight="1" x14ac:dyDescent="0.25">
      <c r="A234" s="3" t="s">
        <v>39</v>
      </c>
      <c r="B234" s="3"/>
      <c r="C234" s="3"/>
      <c r="D234" s="38" t="s">
        <v>3</v>
      </c>
      <c r="E234" s="38" t="s">
        <v>4</v>
      </c>
    </row>
    <row r="235" spans="1:5" ht="15" customHeight="1" x14ac:dyDescent="0.2">
      <c r="A235" s="44" t="s">
        <v>37</v>
      </c>
      <c r="B235" s="44"/>
      <c r="C235" s="44"/>
      <c r="D235" s="45">
        <f>IF(Ausgabenberechnung!A67&gt;0,Ausgabenberechnung!A67,"")</f>
        <v>647.89</v>
      </c>
      <c r="E235" s="46" t="str">
        <f>IF(Ausgabenberechnung!A67&gt;0,Ausgabenberechnung!I67,"")</f>
        <v>Miete</v>
      </c>
    </row>
    <row r="236" spans="1:5" ht="15" customHeight="1" x14ac:dyDescent="0.2">
      <c r="A236" s="47" t="s">
        <v>38</v>
      </c>
      <c r="B236" s="47"/>
      <c r="C236" s="44"/>
      <c r="D236" s="45">
        <f>IF(Ausgabenberechnung!A68&gt;0, Ausgabenberechnung!A68,"")</f>
        <v>34.47</v>
      </c>
      <c r="E236" s="48" t="str">
        <f>IF(Ausgabenberechnung!A68&gt;0,Ausgabenberechnung!I68,"")</f>
        <v>Unfall-VS</v>
      </c>
    </row>
    <row r="237" spans="1:5" ht="15" customHeight="1" x14ac:dyDescent="0.2">
      <c r="A237" s="33"/>
      <c r="B237" s="33"/>
      <c r="C237" s="33"/>
      <c r="D237" s="45">
        <f>IF(Ausgabenberechnung!A69&gt;0,Ausgabenberechnung!A69,"")</f>
        <v>6.89</v>
      </c>
      <c r="E237" s="48" t="str">
        <f>IF(Ausgabenberechnung!A69&gt;0,Ausgabenberechnung!I69,"")</f>
        <v>Kabelmiete</v>
      </c>
    </row>
    <row r="238" spans="1:5" ht="15" customHeight="1" x14ac:dyDescent="0.2">
      <c r="A238" s="33"/>
      <c r="B238" s="33"/>
      <c r="C238" s="33"/>
      <c r="D238" s="45">
        <f>IF(Ausgabenberechnung!A70&gt;0,Ausgabenberechnung!A70,"")</f>
        <v>18</v>
      </c>
      <c r="E238" s="48" t="str">
        <f>IF(Ausgabenberechnung!A70&gt;0,Ausgabenberechnung!I70,"")</f>
        <v>GASAG</v>
      </c>
    </row>
    <row r="239" spans="1:5" ht="15" customHeight="1" x14ac:dyDescent="0.2">
      <c r="A239" s="33"/>
      <c r="B239" s="33"/>
      <c r="C239" s="33"/>
      <c r="D239" s="45">
        <f>IF(Ausgabenberechnung!A71&gt;0,Ausgabenberechnung!A71,"")</f>
        <v>9.25</v>
      </c>
      <c r="E239" s="48" t="str">
        <f>IF(Ausgabenberechnung!A71&gt;0,Ausgabenberechnung!I71,"")</f>
        <v>Zahn-VS Partner1</v>
      </c>
    </row>
    <row r="240" spans="1:5" ht="15" customHeight="1" x14ac:dyDescent="0.2">
      <c r="A240" s="33"/>
      <c r="B240" s="33"/>
      <c r="C240" s="33"/>
      <c r="D240" s="45">
        <f>IF(Ausgabenberechnung!A72&gt;0,Ausgabenberechnung!A72,"")</f>
        <v>8.15</v>
      </c>
      <c r="E240" s="48" t="str">
        <f>IF(Ausgabenberechnung!A72&gt;0,Ausgabenberechnung!I72,"")</f>
        <v>Zahn-VS Partner2</v>
      </c>
    </row>
    <row r="241" spans="1:5" ht="15" customHeight="1" x14ac:dyDescent="0.2">
      <c r="A241" s="33"/>
      <c r="B241" s="33"/>
      <c r="C241" s="33"/>
      <c r="D241" s="45">
        <f>IF(Ausgabenberechnung!A73&gt;0,Ausgabenberechnung!A73,"")</f>
        <v>71.25</v>
      </c>
      <c r="E241" s="48" t="str">
        <f>IF(Ausgabenberechnung!A73&gt;0,Ausgabenberechnung!I73,"")</f>
        <v>S-Bahn</v>
      </c>
    </row>
    <row r="242" spans="1:5" ht="15" customHeight="1" x14ac:dyDescent="0.2">
      <c r="A242" s="33"/>
      <c r="B242" s="33"/>
      <c r="C242" s="33"/>
      <c r="D242" s="45">
        <f>IF(Ausgabenberechnung!A74&gt;0,Ausgabenberechnung!A74,"")</f>
        <v>240</v>
      </c>
      <c r="E242" s="48" t="str">
        <f>IF(Ausgabenberechnung!A74&gt;0,Ausgabenberechnung!I74,"")</f>
        <v>Benzin</v>
      </c>
    </row>
    <row r="243" spans="1:5" ht="15" customHeight="1" x14ac:dyDescent="0.2">
      <c r="A243" s="33"/>
      <c r="B243" s="33"/>
      <c r="C243" s="33"/>
      <c r="D243" s="45">
        <f>IF(Ausgabenberechnung!A75&gt;0,Ausgabenberechnung!A75,"")</f>
        <v>35</v>
      </c>
      <c r="E243" s="48" t="str">
        <f>IF(Ausgabenberechnung!A75&gt;0,Ausgabenberechnung!I75,"")</f>
        <v>Telefon</v>
      </c>
    </row>
    <row r="244" spans="1:5" ht="15" customHeight="1" x14ac:dyDescent="0.2">
      <c r="A244" s="33"/>
      <c r="B244" s="33"/>
      <c r="C244" s="33"/>
      <c r="D244" s="45">
        <f>IF(Ausgabenberechnung!A76&gt;0,Ausgabenberechnung!A76,"")</f>
        <v>15</v>
      </c>
      <c r="E244" s="48" t="str">
        <f>IF(Ausgabenberechnung!A76&gt;0,Ausgabenberechnung!I76,"")</f>
        <v>Handy Partner1</v>
      </c>
    </row>
    <row r="245" spans="1:5" ht="15" customHeight="1" x14ac:dyDescent="0.2">
      <c r="A245" s="33"/>
      <c r="B245" s="33"/>
      <c r="C245" s="33"/>
      <c r="D245" s="45">
        <f>IF(Ausgabenberechnung!A77&gt;0,Ausgabenberechnung!A77,"")</f>
        <v>15</v>
      </c>
      <c r="E245" s="48" t="str">
        <f>IF(Ausgabenberechnung!A77&gt;0,Ausgabenberechnung!I77,"")</f>
        <v>Handy Partner2</v>
      </c>
    </row>
    <row r="246" spans="1:5" ht="15" customHeight="1" x14ac:dyDescent="0.2">
      <c r="A246" s="33"/>
      <c r="B246" s="33"/>
      <c r="C246" s="33"/>
      <c r="D246" s="45" t="str">
        <f>IF(Ausgabenberechnung!A78&gt;0,Ausgabenberechnung!A78,"")</f>
        <v/>
      </c>
      <c r="E246" s="48" t="str">
        <f>IF(Ausgabenberechnung!A78&gt;0,Ausgabenberechnung!I78,"")</f>
        <v/>
      </c>
    </row>
    <row r="247" spans="1:5" ht="15" customHeight="1" x14ac:dyDescent="0.2">
      <c r="A247" s="33"/>
      <c r="B247" s="33"/>
      <c r="C247" s="33"/>
      <c r="D247" s="45" t="str">
        <f>IF(Ausgabenberechnung!A79&gt;0,Ausgabenberechnung!A79,"")</f>
        <v/>
      </c>
      <c r="E247" s="48" t="str">
        <f>IF(Ausgabenberechnung!A79&gt;0,Ausgabenberechnung!I79,"")</f>
        <v/>
      </c>
    </row>
    <row r="248" spans="1:5" ht="15" customHeight="1" x14ac:dyDescent="0.2">
      <c r="A248" s="33"/>
      <c r="B248" s="33"/>
      <c r="C248" s="33"/>
      <c r="D248" s="45" t="str">
        <f>IF(Ausgabenberechnung!A80&gt;0,Ausgabenberechnung!A80,"")</f>
        <v/>
      </c>
      <c r="E248" s="48" t="str">
        <f>IF(Ausgabenberechnung!A80&gt;0,Ausgabenberechnung!I80,"")</f>
        <v/>
      </c>
    </row>
    <row r="249" spans="1:5" ht="15" customHeight="1" x14ac:dyDescent="0.2">
      <c r="A249" s="33"/>
      <c r="B249" s="33"/>
      <c r="C249" s="33"/>
      <c r="D249" s="45" t="str">
        <f>IF(Ausgabenberechnung!A81&gt;0,Ausgabenberechnung!A81,"")</f>
        <v/>
      </c>
      <c r="E249" s="48" t="str">
        <f>IF(Ausgabenberechnung!A81&gt;0,Ausgabenberechnung!I81,"")</f>
        <v/>
      </c>
    </row>
    <row r="250" spans="1:5" ht="15" customHeight="1" x14ac:dyDescent="0.2">
      <c r="A250" s="33"/>
      <c r="B250" s="33"/>
      <c r="C250" s="33"/>
      <c r="D250" s="45" t="str">
        <f>IF(Ausgabenberechnung!A82&gt;0,Ausgabenberechnung!A82,"")</f>
        <v/>
      </c>
      <c r="E250" s="48" t="str">
        <f>IF(Ausgabenberechnung!A82&gt;0,Ausgabenberechnung!I82,"")</f>
        <v/>
      </c>
    </row>
    <row r="251" spans="1:5" ht="15" customHeight="1" x14ac:dyDescent="0.2">
      <c r="A251" s="33"/>
      <c r="B251" s="33"/>
      <c r="C251" s="33"/>
      <c r="D251" s="45" t="str">
        <f>IF(Ausgabenberechnung!A83&gt;0,Ausgabenberechnung!A83,"")</f>
        <v/>
      </c>
      <c r="E251" s="48" t="str">
        <f>IF(Ausgabenberechnung!A83&gt;0,Ausgabenberechnung!I83,"")</f>
        <v/>
      </c>
    </row>
    <row r="252" spans="1:5" ht="18" customHeight="1" x14ac:dyDescent="0.2">
      <c r="A252" s="33"/>
      <c r="B252" s="33"/>
      <c r="C252" s="33"/>
      <c r="D252" s="31">
        <f>SUM(D235:D251)</f>
        <v>1100.9000000000001</v>
      </c>
      <c r="E252" s="22"/>
    </row>
    <row r="253" spans="1:5" ht="15" customHeight="1" x14ac:dyDescent="0.2">
      <c r="A253" s="33"/>
      <c r="B253" s="33"/>
      <c r="C253" s="33"/>
      <c r="D253" s="33"/>
      <c r="E253" s="33"/>
    </row>
    <row r="254" spans="1:5" ht="18" customHeight="1" x14ac:dyDescent="0.25">
      <c r="A254" s="3" t="s">
        <v>40</v>
      </c>
      <c r="B254" s="44" t="s">
        <v>41</v>
      </c>
      <c r="C254" s="33"/>
      <c r="D254" s="33"/>
      <c r="E254" s="33"/>
    </row>
    <row r="255" spans="1:5" ht="15" customHeight="1" x14ac:dyDescent="0.2">
      <c r="A255" s="33"/>
      <c r="B255" s="44"/>
      <c r="C255" s="33"/>
      <c r="D255" s="33"/>
      <c r="E255" s="33"/>
    </row>
    <row r="256" spans="1:5" ht="18" customHeight="1" x14ac:dyDescent="0.2">
      <c r="A256" s="49"/>
      <c r="B256" s="97" t="s">
        <v>75</v>
      </c>
      <c r="C256" s="50"/>
      <c r="D256" s="51"/>
      <c r="E256" s="52"/>
    </row>
    <row r="257" spans="1:5" ht="18" customHeight="1" x14ac:dyDescent="0.2">
      <c r="A257" s="38" t="s">
        <v>42</v>
      </c>
      <c r="B257" s="98" t="s">
        <v>43</v>
      </c>
      <c r="C257" s="38" t="s">
        <v>44</v>
      </c>
      <c r="D257" s="38" t="s">
        <v>45</v>
      </c>
      <c r="E257" s="38" t="s">
        <v>4</v>
      </c>
    </row>
    <row r="258" spans="1:5" ht="24.95" customHeight="1" x14ac:dyDescent="0.2">
      <c r="A258" s="24" t="str">
        <f>IF(Ausgabenberechnung!C8=6,Ausgabenberechnung!A8,IF(Ausgabenberechnung!E8=6,Ausgabenberechnung!B8,""))</f>
        <v/>
      </c>
      <c r="B258" s="24" t="str">
        <f>IF(Ausgabenberechnung!C24=6,Ausgabenberechnung!B24,IF(Ausgabenberechnung!D24=6,Ausgabenberechnung!B24,""))</f>
        <v/>
      </c>
      <c r="C258" s="24" t="str">
        <f>IF(Ausgabenberechnung!C40=6,Ausgabenberechnung!B40,IF(Ausgabenberechnung!D40=6,Ausgabenberechnung!B40,IF(Ausgabenberechnung!E40=6,Ausgabenberechnung!B40,IF(Ausgabenberechnung!F40=6,Ausgabenberechnung!B40,""))))</f>
        <v/>
      </c>
      <c r="D258" s="24">
        <f>IF(Ausgabenberechnung!C55=6,Ausgabenberechnung!B55,IF(Ausgabenberechnung!D55=6,Ausgabenberechnung!B55,IF(Ausgabenberechnung!E55=6,Ausgabenberechnung!B55,IF(Ausgabenberechnung!F55=6,Ausgabenberechnung!B55,IF(Ausgabenberechnung!G55=6,Ausgabenberechnung!B55,IF(Ausgabenberechnung!H55=6,Ausgabenberechnung!B55,""))))))</f>
        <v>36.47</v>
      </c>
      <c r="E258" s="53" t="str">
        <f>IF(Ausgabenberechnung!C8=6,(Ausgabenberechnung!I8&amp;" "),"")&amp;IF(Ausgabenberechnung!E8=6,(Ausgabenberechnung!J8&amp;" "),"")&amp;IF(Ausgabenberechnung!C24=6,(Ausgabenberechnung!I24&amp;" "),"")&amp;IF(Ausgabenberechnung!D24=6,(Ausgabenberechnung!I24&amp;" "),"")&amp;IF(Ausgabenberechnung!C40=6,(Ausgabenberechnung!I40&amp;" "),"")&amp;IF(Ausgabenberechnung!D40=6,(Ausgabenberechnung!I40&amp;" "),"")&amp;IF(Ausgabenberechnung!E40=6,(Ausgabenberechnung!I40&amp;" "),"")&amp;IF(Ausgabenberechnung!F40=6,(Ausgabenberechnung!I40&amp;" "),"")&amp;IF(Ausgabenberechnung!C55=6,(Ausgabenberechnung!I55&amp;" "),"")&amp;IF(Ausgabenberechnung!D55=6,(Ausgabenberechnung!I55&amp;" "),"")&amp;IF(Ausgabenberechnung!E55=6,(Ausgabenberechnung!I55&amp;" "),"")&amp;IF(Ausgabenberechnung!F55=6,(Ausgabenberechnung!I55&amp;" "),"")&amp;IF(Ausgabenberechnung!G55=6,(Ausgabenberechnung!I55&amp;" "),"")&amp;IF(Ausgabenberechnung!H55=6,(Ausgabenberechnung!I55&amp;" "),"")</f>
        <v xml:space="preserve">Strom </v>
      </c>
    </row>
    <row r="259" spans="1:5" ht="24.95" customHeight="1" x14ac:dyDescent="0.2">
      <c r="A259" s="24" t="str">
        <f>IF(Ausgabenberechnung!C9=6,Ausgabenberechnung!A9,IF(Ausgabenberechnung!E9=6,Ausgabenberechnung!B9,""))</f>
        <v/>
      </c>
      <c r="B259" s="24" t="str">
        <f>IF(Ausgabenberechnung!C25=6,Ausgabenberechnung!B25,IF(Ausgabenberechnung!D25=6,Ausgabenberechnung!B25,""))</f>
        <v/>
      </c>
      <c r="C259" s="24">
        <f>IF(Ausgabenberechnung!C41=6,Ausgabenberechnung!B41,IF(Ausgabenberechnung!D41=6,Ausgabenberechnung!B41,IF(Ausgabenberechnung!E41=6,Ausgabenberechnung!B41,IF(Ausgabenberechnung!F41=6,Ausgabenberechnung!B41,""))))</f>
        <v>51.09</v>
      </c>
      <c r="D259" s="24" t="str">
        <f>IF(Ausgabenberechnung!C56=6,Ausgabenberechnung!B56,IF(Ausgabenberechnung!D56=6,Ausgabenberechnung!B56,IF(Ausgabenberechnung!E56=6,Ausgabenberechnung!B56,IF(Ausgabenberechnung!F56=6,Ausgabenberechnung!B56,IF(Ausgabenberechnung!G56=6,Ausgabenberechnung!B56,IF(Ausgabenberechnung!H56=6,Ausgabenberechnung!B56,""))))))</f>
        <v/>
      </c>
      <c r="E259" s="53" t="str">
        <f>IF(Ausgabenberechnung!C9=6,(Ausgabenberechnung!I9&amp;" "),"")&amp;IF(Ausgabenberechnung!E9=6,(Ausgabenberechnung!J9&amp;" "),"")&amp;IF(Ausgabenberechnung!C25=6,(Ausgabenberechnung!I25&amp;" "),"")&amp;IF(Ausgabenberechnung!D25=6,(Ausgabenberechnung!I25&amp;" "),"")&amp;IF(Ausgabenberechnung!C41=6,(Ausgabenberechnung!I41&amp;" "),"")&amp;IF(Ausgabenberechnung!D41=6,(Ausgabenberechnung!I41&amp;" "),"")&amp;IF(Ausgabenberechnung!E41=6,(Ausgabenberechnung!I41&amp;" "),"")&amp;IF(Ausgabenberechnung!F41=6,(Ausgabenberechnung!I41&amp;" "),"")&amp;IF(Ausgabenberechnung!C56=6,(Ausgabenberechnung!I56&amp;" "),"")&amp;IF(Ausgabenberechnung!D56=6,(Ausgabenberechnung!I56&amp;" "),"")&amp;IF(Ausgabenberechnung!E56=6,(Ausgabenberechnung!I56&amp;" "),"")&amp;IF(Ausgabenberechnung!F56=6,(Ausgabenberechnung!I56&amp;" "),"")&amp;IF(Ausgabenberechnung!G56=6,(Ausgabenberechnung!I56&amp;" "),"")&amp;IF(Ausgabenberechnung!H56=6,(Ausgabenberechnung!I56&amp;" "),"")</f>
        <v xml:space="preserve">Rundfunkgebühren </v>
      </c>
    </row>
    <row r="260" spans="1:5" ht="24.95" customHeight="1" x14ac:dyDescent="0.2">
      <c r="A260" s="24" t="str">
        <f>IF(Ausgabenberechnung!C10=6,Ausgabenberechnung!A10,IF(Ausgabenberechnung!E10=6,Ausgabenberechnung!B10,""))</f>
        <v/>
      </c>
      <c r="B260" s="24" t="str">
        <f>IF(Ausgabenberechnung!C26=6,Ausgabenberechnung!B26,IF(Ausgabenberechnung!D26=6,Ausgabenberechnung!B26,""))</f>
        <v/>
      </c>
      <c r="C260" s="24" t="str">
        <f>IF(Ausgabenberechnung!C42=6,Ausgabenberechnung!B42,IF(Ausgabenberechnung!D42=6,Ausgabenberechnung!B42,IF(Ausgabenberechnung!E42=6,Ausgabenberechnung!B42,IF(Ausgabenberechnung!F42=6,Ausgabenberechnung!B42,""))))</f>
        <v/>
      </c>
      <c r="D260" s="24" t="str">
        <f>IF(Ausgabenberechnung!C57=6,Ausgabenberechnung!B57,IF(Ausgabenberechnung!D57=6,Ausgabenberechnung!B57,IF(Ausgabenberechnung!E57=6,Ausgabenberechnung!B57,IF(Ausgabenberechnung!F57=6,Ausgabenberechnung!B57,IF(Ausgabenberechnung!G57=6,Ausgabenberechnung!B57,IF(Ausgabenberechnung!H57=6,Ausgabenberechnung!B57,""))))))</f>
        <v/>
      </c>
      <c r="E260" s="53" t="str">
        <f>IF(Ausgabenberechnung!C10=6,(Ausgabenberechnung!I10&amp;" "),"")&amp;IF(Ausgabenberechnung!E10=6,(Ausgabenberechnung!J10&amp;" "),"")&amp;IF(Ausgabenberechnung!C26=6,(Ausgabenberechnung!I26&amp;" "),"")&amp;IF(Ausgabenberechnung!D26=6,(Ausgabenberechnung!I26&amp;" "),"")&amp;IF(Ausgabenberechnung!C42=6,(Ausgabenberechnung!I42&amp;" "),"")&amp;IF(Ausgabenberechnung!D42=6,(Ausgabenberechnung!I42&amp;" "),"")&amp;IF(Ausgabenberechnung!E42=6,(Ausgabenberechnung!I42&amp;" "),"")&amp;IF(Ausgabenberechnung!F42=6,(Ausgabenberechnung!I42&amp;" "),"")&amp;IF(Ausgabenberechnung!C57=6,(Ausgabenberechnung!I57&amp;" "),"")&amp;IF(Ausgabenberechnung!D57=6,(Ausgabenberechnung!I57&amp;" "),"")&amp;IF(Ausgabenberechnung!E57=6,(Ausgabenberechnung!I57&amp;" "),"")&amp;IF(Ausgabenberechnung!F57=6,(Ausgabenberechnung!I57&amp;" "),"")&amp;IF(Ausgabenberechnung!G57=6,(Ausgabenberechnung!I57&amp;" "),"")&amp;IF(Ausgabenberechnung!H57=6,(Ausgabenberechnung!I57&amp;" "),"")</f>
        <v/>
      </c>
    </row>
    <row r="261" spans="1:5" ht="24.95" customHeight="1" x14ac:dyDescent="0.2">
      <c r="A261" s="24" t="str">
        <f>IF(Ausgabenberechnung!C11=6,Ausgabenberechnung!A11,IF(Ausgabenberechnung!E11=6,Ausgabenberechnung!B11,""))</f>
        <v/>
      </c>
      <c r="B261" s="24" t="str">
        <f>IF(Ausgabenberechnung!C27=6,Ausgabenberechnung!B27,IF(Ausgabenberechnung!D27=6,Ausgabenberechnung!B27,""))</f>
        <v/>
      </c>
      <c r="C261" s="24" t="str">
        <f>IF(Ausgabenberechnung!C43=6,Ausgabenberechnung!B43,IF(Ausgabenberechnung!D43=6,Ausgabenberechnung!B43,IF(Ausgabenberechnung!E43=6,Ausgabenberechnung!B43,IF(Ausgabenberechnung!F43=6,Ausgabenberechnung!B43,""))))</f>
        <v/>
      </c>
      <c r="D261" s="24" t="str">
        <f>IF(Ausgabenberechnung!C58=6,Ausgabenberechnung!B58,IF(Ausgabenberechnung!D58=6,Ausgabenberechnung!B58,IF(Ausgabenberechnung!E58=6,Ausgabenberechnung!B58,IF(Ausgabenberechnung!F58=6,Ausgabenberechnung!B58,IF(Ausgabenberechnung!G58=6,Ausgabenberechnung!B58,IF(Ausgabenberechnung!H58=6,Ausgabenberechnung!B58,""))))))</f>
        <v/>
      </c>
      <c r="E261" s="53" t="str">
        <f>IF(Ausgabenberechnung!C11=6,(Ausgabenberechnung!I11&amp;" "),"")&amp;IF(Ausgabenberechnung!E11=6,(Ausgabenberechnung!J11&amp;" "),"")&amp;IF(Ausgabenberechnung!C27=6,(Ausgabenberechnung!I27&amp;" "),"")&amp;IF(Ausgabenberechnung!D27=6,(Ausgabenberechnung!I27&amp;" "),"")&amp;IF(Ausgabenberechnung!C43=6,(Ausgabenberechnung!I43&amp;" "),"")&amp;IF(Ausgabenberechnung!D43=6,(Ausgabenberechnung!I43&amp;" "),"")&amp;IF(Ausgabenberechnung!E43=6,(Ausgabenberechnung!I43&amp;" "),"")&amp;IF(Ausgabenberechnung!F43=6,(Ausgabenberechnung!I43&amp;" "),"")&amp;IF(Ausgabenberechnung!C58=6,(Ausgabenberechnung!I58&amp;" "),"")&amp;IF(Ausgabenberechnung!D58=6,(Ausgabenberechnung!I58&amp;" "),"")&amp;IF(Ausgabenberechnung!E58=6,(Ausgabenberechnung!I58&amp;" "),"")&amp;IF(Ausgabenberechnung!F58=6,(Ausgabenberechnung!I58&amp;" "),"")&amp;IF(Ausgabenberechnung!G58=6,(Ausgabenberechnung!I58&amp;" "),"")&amp;IF(Ausgabenberechnung!H58=6,(Ausgabenberechnung!I58&amp;" "),"")</f>
        <v/>
      </c>
    </row>
    <row r="262" spans="1:5" ht="24.95" customHeight="1" x14ac:dyDescent="0.2">
      <c r="A262" s="24" t="str">
        <f>IF(Ausgabenberechnung!C12=6,Ausgabenberechnung!A12,IF(Ausgabenberechnung!E12=6,Ausgabenberechnung!B12,""))</f>
        <v/>
      </c>
      <c r="B262" s="24" t="str">
        <f>IF(Ausgabenberechnung!C28=6,Ausgabenberechnung!B28,IF(Ausgabenberechnung!D28=6,Ausgabenberechnung!B28,""))</f>
        <v/>
      </c>
      <c r="C262" s="24" t="str">
        <f>IF(Ausgabenberechnung!C44=6,Ausgabenberechnung!B44,IF(Ausgabenberechnung!D44=6,Ausgabenberechnung!B44,IF(Ausgabenberechnung!E44=6,Ausgabenberechnung!B44,IF(Ausgabenberechnung!F44=6,Ausgabenberechnung!B44,""))))</f>
        <v/>
      </c>
      <c r="D262" s="24" t="str">
        <f>IF(Ausgabenberechnung!C59=6,Ausgabenberechnung!B59,IF(Ausgabenberechnung!D59=6,Ausgabenberechnung!B59,IF(Ausgabenberechnung!E59=6,Ausgabenberechnung!B59,IF(Ausgabenberechnung!F59=6,Ausgabenberechnung!B59,IF(Ausgabenberechnung!G59=6,Ausgabenberechnung!B59,IF(Ausgabenberechnung!H59=6,Ausgabenberechnung!B59,""))))))</f>
        <v/>
      </c>
      <c r="E262" s="53" t="str">
        <f>IF(Ausgabenberechnung!C12=6,(Ausgabenberechnung!I12&amp;" "),"")&amp;IF(Ausgabenberechnung!E12=6,(Ausgabenberechnung!J12&amp;" "),"")&amp;IF(Ausgabenberechnung!C28=6,(Ausgabenberechnung!I28&amp;" "),"")&amp;IF(Ausgabenberechnung!D28=6,(Ausgabenberechnung!I28&amp;" "),"")&amp;IF(Ausgabenberechnung!C44=6,(Ausgabenberechnung!I44&amp;" "),"")&amp;IF(Ausgabenberechnung!D44=6,(Ausgabenberechnung!I44&amp;" "),"")&amp;IF(Ausgabenberechnung!E44=6,(Ausgabenberechnung!I44&amp;" "),"")&amp;IF(Ausgabenberechnung!F44=6,(Ausgabenberechnung!I44&amp;" "),"")&amp;IF(Ausgabenberechnung!C59=6,(Ausgabenberechnung!I59&amp;" "),"")&amp;IF(Ausgabenberechnung!D59=6,(Ausgabenberechnung!I59&amp;" "),"")&amp;IF(Ausgabenberechnung!E59=6,(Ausgabenberechnung!I59&amp;" "),"")&amp;IF(Ausgabenberechnung!F59=6,(Ausgabenberechnung!I59&amp;" "),"")&amp;IF(Ausgabenberechnung!G59=6,(Ausgabenberechnung!I59&amp;" "),"")&amp;IF(Ausgabenberechnung!H59=6,(Ausgabenberechnung!I59&amp;" "),"")</f>
        <v/>
      </c>
    </row>
    <row r="263" spans="1:5" ht="24.95" customHeight="1" x14ac:dyDescent="0.2">
      <c r="A263" s="24" t="str">
        <f>IF(Ausgabenberechnung!C13=6,Ausgabenberechnung!A13,IF(Ausgabenberechnung!E13=6,Ausgabenberechnung!B13,""))</f>
        <v/>
      </c>
      <c r="B263" s="24" t="str">
        <f>IF(Ausgabenberechnung!C29=6,Ausgabenberechnung!B29,IF(Ausgabenberechnung!D29=6,Ausgabenberechnung!B29,""))</f>
        <v/>
      </c>
      <c r="C263" s="24" t="str">
        <f>IF(Ausgabenberechnung!C45=6,Ausgabenberechnung!B45,IF(Ausgabenberechnung!D45=6,Ausgabenberechnung!B45,IF(Ausgabenberechnung!E45=6,Ausgabenberechnung!B45,IF(Ausgabenberechnung!F45=6,Ausgabenberechnung!B45,""))))</f>
        <v/>
      </c>
      <c r="D263" s="24" t="str">
        <f>IF(Ausgabenberechnung!C60=6,Ausgabenberechnung!B60,IF(Ausgabenberechnung!D60=6,Ausgabenberechnung!B60,IF(Ausgabenberechnung!E60=6,Ausgabenberechnung!B60,IF(Ausgabenberechnung!F60=6,Ausgabenberechnung!B60,IF(Ausgabenberechnung!G60=6,Ausgabenberechnung!B60,IF(Ausgabenberechnung!H60=6,Ausgabenberechnung!B60,""))))))</f>
        <v/>
      </c>
      <c r="E263" s="53" t="str">
        <f>IF(Ausgabenberechnung!C13=6,(Ausgabenberechnung!I13&amp;" "),"")&amp;IF(Ausgabenberechnung!E13=6,(Ausgabenberechnung!J13&amp;" "),"")&amp;IF(Ausgabenberechnung!C29=6,(Ausgabenberechnung!I29&amp;" "),"")&amp;IF(Ausgabenberechnung!D29=6,(Ausgabenberechnung!I29&amp;" "),"")&amp;IF(Ausgabenberechnung!C45=6,(Ausgabenberechnung!I45&amp;" "),"")&amp;IF(Ausgabenberechnung!D45=6,(Ausgabenberechnung!I45&amp;" "),"")&amp;IF(Ausgabenberechnung!E45=6,(Ausgabenberechnung!I45&amp;" "),"")&amp;IF(Ausgabenberechnung!F45=6,(Ausgabenberechnung!I45&amp;" "),"")&amp;IF(Ausgabenberechnung!C60=6,(Ausgabenberechnung!I60&amp;" "),"")&amp;IF(Ausgabenberechnung!D60=6,(Ausgabenberechnung!I60&amp;" "),"")&amp;IF(Ausgabenberechnung!E60=6,(Ausgabenberechnung!I60&amp;" "),"")&amp;IF(Ausgabenberechnung!F60=6,(Ausgabenberechnung!I60&amp;" "),"")&amp;IF(Ausgabenberechnung!G60=6,(Ausgabenberechnung!I60&amp;" "),"")&amp;IF(Ausgabenberechnung!H60=6,(Ausgabenberechnung!I60&amp;" "),"")</f>
        <v/>
      </c>
    </row>
    <row r="264" spans="1:5" ht="24.95" customHeight="1" x14ac:dyDescent="0.2">
      <c r="A264" s="24" t="str">
        <f>IF(Ausgabenberechnung!C14=6,Ausgabenberechnung!A14,IF(Ausgabenberechnung!E14=6,Ausgabenberechnung!B14,""))</f>
        <v/>
      </c>
      <c r="B264" s="24" t="str">
        <f>IF(Ausgabenberechnung!C30=6,Ausgabenberechnung!B30,IF(Ausgabenberechnung!D30=6,Ausgabenberechnung!B30,""))</f>
        <v/>
      </c>
      <c r="C264" s="24" t="str">
        <f>IF(Ausgabenberechnung!C46=6,Ausgabenberechnung!B46,IF(Ausgabenberechnung!D46=6,Ausgabenberechnung!B46,IF(Ausgabenberechnung!E46=6,Ausgabenberechnung!B46,IF(Ausgabenberechnung!F46=6,Ausgabenberechnung!B46,""))))</f>
        <v/>
      </c>
      <c r="D264" s="23"/>
      <c r="E264" s="53" t="str">
        <f>IF(Ausgabenberechnung!C14=6,(Ausgabenberechnung!I14&amp;" "),"")&amp;IF(Ausgabenberechnung!E14=6,(Ausgabenberechnung!J14&amp;" "),"")&amp;IF(Ausgabenberechnung!C30=6,(Ausgabenberechnung!I30&amp;" "),"")&amp;IF(Ausgabenberechnung!D30=6,(Ausgabenberechnung!I30&amp;" "),"")&amp;IF(Ausgabenberechnung!C46=6,(Ausgabenberechnung!I46&amp;" "),"")&amp;IF(Ausgabenberechnung!D46=6,(Ausgabenberechnung!I46&amp;" "),"")&amp;IF(Ausgabenberechnung!E46=6,(Ausgabenberechnung!I46&amp;" "),"")&amp;IF(Ausgabenberechnung!F46=6,(Ausgabenberechnung!I46&amp;" "),"")</f>
        <v/>
      </c>
    </row>
    <row r="265" spans="1:5" ht="24.95" customHeight="1" x14ac:dyDescent="0.2">
      <c r="A265" s="24" t="str">
        <f>IF(Ausgabenberechnung!C15=6,Ausgabenberechnung!A15,IF(Ausgabenberechnung!E15=6,Ausgabenberechnung!B16,""))</f>
        <v/>
      </c>
      <c r="B265" s="24" t="str">
        <f>IF(Ausgabenberechnung!C31=6,Ausgabenberechnung!B31,IF(Ausgabenberechnung!D31=6,Ausgabenberechnung!B31,""))</f>
        <v/>
      </c>
      <c r="C265" s="24" t="str">
        <f>IF(Ausgabenberechnung!C47=6,Ausgabenberechnung!B47,IF(Ausgabenberechnung!D47=6,Ausgabenberechnung!B47,IF(Ausgabenberechnung!E47=6,Ausgabenberechnung!B47,IF(Ausgabenberechnung!F47=6,Ausgabenberechnung!B47,""))))</f>
        <v/>
      </c>
      <c r="D265" s="23"/>
      <c r="E265" s="53" t="str">
        <f>IF(Ausgabenberechnung!C15=6,(Ausgabenberechnung!I15&amp;" "),"")&amp;IF(Ausgabenberechnung!E15=6,(Ausgabenberechnung!J15&amp;" "),"")&amp;IF(Ausgabenberechnung!C31=6,(Ausgabenberechnung!I31&amp;" "),"")&amp;IF(Ausgabenberechnung!D31=6,(Ausgabenberechnung!I31&amp;" "),"")&amp;IF(Ausgabenberechnung!C47=6,(Ausgabenberechnung!I47&amp;" "),"")&amp;IF(Ausgabenberechnung!D47=6,(Ausgabenberechnung!I47&amp;" "),"")&amp;IF(Ausgabenberechnung!E47=6,(Ausgabenberechnung!I47&amp;" "),"")&amp;IF(Ausgabenberechnung!F47=6,(Ausgabenberechnung!I47&amp;" "),"")</f>
        <v/>
      </c>
    </row>
    <row r="266" spans="1:5" ht="24.95" customHeight="1" x14ac:dyDescent="0.2">
      <c r="A266" s="24" t="str">
        <f>IF(Ausgabenberechnung!C16=6,Ausgabenberechnung!A16,IF(Ausgabenberechnung!E16=6,Ausgabenberechnung!B16,""))</f>
        <v/>
      </c>
      <c r="B266" s="24" t="str">
        <f>IF(Ausgabenberechnung!C32=6,Ausgabenberechnung!B32,IF(Ausgabenberechnung!D32=6,Ausgabenberechnung!B32,""))</f>
        <v/>
      </c>
      <c r="C266" s="24" t="str">
        <f>IF(Ausgabenberechnung!C48=6,Ausgabenberechnung!B48,IF(Ausgabenberechnung!D48=6,Ausgabenberechnung!B48,IF(Ausgabenberechnung!E48=6,Ausgabenberechnung!B48,IF(Ausgabenberechnung!F48=6,Ausgabenberechnung!B48,""))))</f>
        <v/>
      </c>
      <c r="D266" s="23"/>
      <c r="E266" s="53" t="str">
        <f>IF(Ausgabenberechnung!C16=6,(Ausgabenberechnung!I16&amp;" "),"")&amp;IF(Ausgabenberechnung!E16=6,(Ausgabenberechnung!J16&amp;" "),"")&amp;IF(Ausgabenberechnung!C32=6,(Ausgabenberechnung!I32&amp;" "),"")&amp;IF(Ausgabenberechnung!D32=6,(Ausgabenberechnung!I32&amp;" "),"")&amp;IF(Ausgabenberechnung!C48=6,(Ausgabenberechnung!I48&amp;" "),"")&amp;IF(Ausgabenberechnung!D48=6,(Ausgabenberechnung!I48&amp;" "),"")&amp;IF(Ausgabenberechnung!E48=6,(Ausgabenberechnung!I48&amp;" "),"")&amp;IF(Ausgabenberechnung!F48=6,(Ausgabenberechnung!I48&amp;" "),"")</f>
        <v/>
      </c>
    </row>
    <row r="267" spans="1:5" ht="24.95" customHeight="1" x14ac:dyDescent="0.2">
      <c r="A267" s="24" t="str">
        <f>IF(Ausgabenberechnung!C17=6,Ausgabenberechnung!A17,IF(Ausgabenberechnung!E17=6,Ausgabenberechnung!B17,""))</f>
        <v/>
      </c>
      <c r="B267" s="24" t="str">
        <f>IF(Ausgabenberechnung!C33=6,Ausgabenberechnung!B33,IF(Ausgabenberechnung!D33=6,Ausgabenberechnung!B33,""))</f>
        <v/>
      </c>
      <c r="C267" s="24" t="str">
        <f>IF(Ausgabenberechnung!C49=6,Ausgabenberechnung!B49,IF(Ausgabenberechnung!D49=6,Ausgabenberechnung!B49,IF(Ausgabenberechnung!E49=6,Ausgabenberechnung!B49,IF(Ausgabenberechnung!F49=6,Ausgabenberechnung!B49,""))))</f>
        <v/>
      </c>
      <c r="D267" s="23"/>
      <c r="E267" s="53" t="str">
        <f>IF(Ausgabenberechnung!C17=6,(Ausgabenberechnung!I17&amp;" "),"")&amp;IF(Ausgabenberechnung!E17=6,(Ausgabenberechnung!J17&amp;" "),"")&amp;IF(Ausgabenberechnung!C33=6,(Ausgabenberechnung!I33&amp;" "),"")&amp;IF(Ausgabenberechnung!D33=6,(Ausgabenberechnung!I33&amp;" "),"")&amp;IF(Ausgabenberechnung!C49=6,(Ausgabenberechnung!I49&amp;" "),"")&amp;IF(Ausgabenberechnung!D49=6,(Ausgabenberechnung!I49&amp;" "),"")&amp;IF(Ausgabenberechnung!E49=6,(Ausgabenberechnung!I49&amp;" "),"")&amp;IF(Ausgabenberechnung!F49=6,(Ausgabenberechnung!I49&amp;" "),"")</f>
        <v/>
      </c>
    </row>
    <row r="268" spans="1:5" ht="18" customHeight="1" x14ac:dyDescent="0.2">
      <c r="A268" s="54"/>
      <c r="B268" s="55"/>
      <c r="C268" s="55" t="s">
        <v>46</v>
      </c>
      <c r="D268" s="56">
        <f>SUM(A258:D267)</f>
        <v>87.56</v>
      </c>
      <c r="E268" s="22"/>
    </row>
    <row r="269" spans="1:5" ht="15" customHeight="1" x14ac:dyDescent="0.2">
      <c r="A269" s="33"/>
      <c r="B269" s="33"/>
      <c r="C269" s="33"/>
      <c r="D269" s="33"/>
      <c r="E269" s="33"/>
    </row>
    <row r="270" spans="1:5" ht="15" customHeight="1" x14ac:dyDescent="0.2">
      <c r="A270" s="33"/>
      <c r="B270" s="33"/>
      <c r="C270" s="33"/>
      <c r="D270" s="91">
        <f>Einnahmen!$A$18</f>
        <v>2163.69</v>
      </c>
      <c r="E270" s="92" t="s">
        <v>50</v>
      </c>
    </row>
    <row r="271" spans="1:5" ht="15" customHeight="1" x14ac:dyDescent="0.2">
      <c r="A271" s="33"/>
      <c r="B271" s="33"/>
      <c r="C271" s="58" t="s">
        <v>53</v>
      </c>
      <c r="D271" s="91">
        <f>SUMIF(Einnahmen!B25:B48,6,Einnahmen!A25:A48)</f>
        <v>0</v>
      </c>
      <c r="E271" s="92" t="s">
        <v>86</v>
      </c>
    </row>
    <row r="272" spans="1:5" ht="15" customHeight="1" x14ac:dyDescent="0.2">
      <c r="A272" s="33"/>
      <c r="B272" s="33"/>
      <c r="C272" s="33"/>
      <c r="D272" s="91">
        <f>SUM(D270,D271)</f>
        <v>2163.69</v>
      </c>
      <c r="E272" s="93" t="s">
        <v>51</v>
      </c>
    </row>
    <row r="273" spans="1:5" ht="15" customHeight="1" x14ac:dyDescent="0.2">
      <c r="A273" s="33"/>
      <c r="B273" s="33"/>
      <c r="C273" s="33"/>
      <c r="D273" s="91"/>
      <c r="E273" s="92"/>
    </row>
    <row r="274" spans="1:5" ht="15" customHeight="1" x14ac:dyDescent="0.2">
      <c r="A274" s="33"/>
      <c r="B274" s="33"/>
      <c r="C274" s="59" t="s">
        <v>54</v>
      </c>
      <c r="D274" s="91">
        <f>SUM(D252,D268)</f>
        <v>1188.46</v>
      </c>
      <c r="E274" s="92" t="s">
        <v>52</v>
      </c>
    </row>
    <row r="275" spans="1:5" ht="15" customHeight="1" x14ac:dyDescent="0.2">
      <c r="A275" s="33"/>
      <c r="B275" s="33"/>
      <c r="C275" s="33"/>
      <c r="D275" s="33"/>
      <c r="E275" s="60"/>
    </row>
    <row r="276" spans="1:5" ht="15" customHeight="1" x14ac:dyDescent="0.2">
      <c r="A276" s="33"/>
      <c r="B276" s="33"/>
      <c r="C276" s="33"/>
      <c r="D276" s="94">
        <f>SUM(D272-D274)</f>
        <v>975.23</v>
      </c>
      <c r="E276" s="95" t="s">
        <v>55</v>
      </c>
    </row>
    <row r="277" spans="1:5" x14ac:dyDescent="0.2">
      <c r="A277" s="33"/>
      <c r="B277" s="33"/>
      <c r="C277" s="33"/>
      <c r="D277" s="33"/>
      <c r="E277" s="33"/>
    </row>
    <row r="278" spans="1:5" ht="20.25" x14ac:dyDescent="0.3">
      <c r="A278" s="2" t="s">
        <v>31</v>
      </c>
      <c r="B278" s="37">
        <f>(Einnahmen!D2)</f>
        <v>2008</v>
      </c>
      <c r="C278" s="37"/>
      <c r="D278" s="37"/>
      <c r="E278" s="2" t="s">
        <v>58</v>
      </c>
    </row>
    <row r="279" spans="1:5" x14ac:dyDescent="0.2">
      <c r="A279" s="33"/>
      <c r="B279" s="33"/>
      <c r="C279" s="33"/>
      <c r="D279" s="33"/>
      <c r="E279" s="33"/>
    </row>
    <row r="280" spans="1:5" ht="18" customHeight="1" x14ac:dyDescent="0.25">
      <c r="A280" s="3" t="s">
        <v>39</v>
      </c>
      <c r="B280" s="3"/>
      <c r="C280" s="3"/>
      <c r="D280" s="38" t="s">
        <v>3</v>
      </c>
      <c r="E280" s="38" t="s">
        <v>4</v>
      </c>
    </row>
    <row r="281" spans="1:5" ht="15" customHeight="1" x14ac:dyDescent="0.2">
      <c r="A281" s="44" t="s">
        <v>37</v>
      </c>
      <c r="B281" s="44"/>
      <c r="C281" s="44"/>
      <c r="D281" s="45">
        <f>IF(Ausgabenberechnung!A67&gt;0,Ausgabenberechnung!A67,"")</f>
        <v>647.89</v>
      </c>
      <c r="E281" s="46" t="str">
        <f>IF(Ausgabenberechnung!A67&gt;0,Ausgabenberechnung!I67,"")</f>
        <v>Miete</v>
      </c>
    </row>
    <row r="282" spans="1:5" ht="15" customHeight="1" x14ac:dyDescent="0.2">
      <c r="A282" s="47" t="s">
        <v>38</v>
      </c>
      <c r="B282" s="47"/>
      <c r="C282" s="44"/>
      <c r="D282" s="45">
        <f>IF(Ausgabenberechnung!A68&gt;0, Ausgabenberechnung!A68,"")</f>
        <v>34.47</v>
      </c>
      <c r="E282" s="48" t="str">
        <f>IF(Ausgabenberechnung!A68&gt;0,Ausgabenberechnung!I68,"")</f>
        <v>Unfall-VS</v>
      </c>
    </row>
    <row r="283" spans="1:5" ht="15" customHeight="1" x14ac:dyDescent="0.2">
      <c r="A283" s="33"/>
      <c r="B283" s="33"/>
      <c r="C283" s="33"/>
      <c r="D283" s="45">
        <f>IF(Ausgabenberechnung!A69&gt;0,Ausgabenberechnung!A69,"")</f>
        <v>6.89</v>
      </c>
      <c r="E283" s="48" t="str">
        <f>IF(Ausgabenberechnung!A69&gt;0,Ausgabenberechnung!I69,"")</f>
        <v>Kabelmiete</v>
      </c>
    </row>
    <row r="284" spans="1:5" ht="15" customHeight="1" x14ac:dyDescent="0.2">
      <c r="A284" s="33"/>
      <c r="B284" s="33"/>
      <c r="C284" s="33"/>
      <c r="D284" s="45">
        <f>IF(Ausgabenberechnung!A70&gt;0,Ausgabenberechnung!A70,"")</f>
        <v>18</v>
      </c>
      <c r="E284" s="48" t="str">
        <f>IF(Ausgabenberechnung!A70&gt;0,Ausgabenberechnung!I70,"")</f>
        <v>GASAG</v>
      </c>
    </row>
    <row r="285" spans="1:5" ht="15" customHeight="1" x14ac:dyDescent="0.2">
      <c r="A285" s="33"/>
      <c r="B285" s="33"/>
      <c r="C285" s="33"/>
      <c r="D285" s="45">
        <f>IF(Ausgabenberechnung!A71&gt;0,Ausgabenberechnung!A71,"")</f>
        <v>9.25</v>
      </c>
      <c r="E285" s="48" t="str">
        <f>IF(Ausgabenberechnung!A71&gt;0,Ausgabenberechnung!I71,"")</f>
        <v>Zahn-VS Partner1</v>
      </c>
    </row>
    <row r="286" spans="1:5" ht="15" customHeight="1" x14ac:dyDescent="0.2">
      <c r="A286" s="33"/>
      <c r="B286" s="33"/>
      <c r="C286" s="33"/>
      <c r="D286" s="45">
        <f>IF(Ausgabenberechnung!A72&gt;0,Ausgabenberechnung!A72,"")</f>
        <v>8.15</v>
      </c>
      <c r="E286" s="48" t="str">
        <f>IF(Ausgabenberechnung!A72&gt;0,Ausgabenberechnung!I72,"")</f>
        <v>Zahn-VS Partner2</v>
      </c>
    </row>
    <row r="287" spans="1:5" ht="15" customHeight="1" x14ac:dyDescent="0.2">
      <c r="A287" s="33"/>
      <c r="B287" s="33"/>
      <c r="C287" s="33"/>
      <c r="D287" s="45">
        <f>IF(Ausgabenberechnung!A73&gt;0,Ausgabenberechnung!A73,"")</f>
        <v>71.25</v>
      </c>
      <c r="E287" s="48" t="str">
        <f>IF(Ausgabenberechnung!A73&gt;0,Ausgabenberechnung!I73,"")</f>
        <v>S-Bahn</v>
      </c>
    </row>
    <row r="288" spans="1:5" ht="15" customHeight="1" x14ac:dyDescent="0.2">
      <c r="A288" s="33"/>
      <c r="B288" s="33"/>
      <c r="C288" s="33"/>
      <c r="D288" s="45">
        <f>IF(Ausgabenberechnung!A74&gt;0,Ausgabenberechnung!A74,"")</f>
        <v>240</v>
      </c>
      <c r="E288" s="48" t="str">
        <f>IF(Ausgabenberechnung!A74&gt;0,Ausgabenberechnung!I74,"")</f>
        <v>Benzin</v>
      </c>
    </row>
    <row r="289" spans="1:5" ht="15" customHeight="1" x14ac:dyDescent="0.2">
      <c r="A289" s="33"/>
      <c r="B289" s="33"/>
      <c r="C289" s="33"/>
      <c r="D289" s="45">
        <f>IF(Ausgabenberechnung!A75&gt;0,Ausgabenberechnung!A75,"")</f>
        <v>35</v>
      </c>
      <c r="E289" s="48" t="str">
        <f>IF(Ausgabenberechnung!A75&gt;0,Ausgabenberechnung!I75,"")</f>
        <v>Telefon</v>
      </c>
    </row>
    <row r="290" spans="1:5" ht="15" customHeight="1" x14ac:dyDescent="0.2">
      <c r="A290" s="33"/>
      <c r="B290" s="33"/>
      <c r="C290" s="33"/>
      <c r="D290" s="45">
        <f>IF(Ausgabenberechnung!A76&gt;0,Ausgabenberechnung!A76,"")</f>
        <v>15</v>
      </c>
      <c r="E290" s="48" t="str">
        <f>IF(Ausgabenberechnung!A76&gt;0,Ausgabenberechnung!I76,"")</f>
        <v>Handy Partner1</v>
      </c>
    </row>
    <row r="291" spans="1:5" ht="15" customHeight="1" x14ac:dyDescent="0.2">
      <c r="A291" s="33"/>
      <c r="B291" s="33"/>
      <c r="C291" s="33"/>
      <c r="D291" s="45">
        <f>IF(Ausgabenberechnung!A77&gt;0,Ausgabenberechnung!A77,"")</f>
        <v>15</v>
      </c>
      <c r="E291" s="48" t="str">
        <f>IF(Ausgabenberechnung!A77&gt;0,Ausgabenberechnung!I77,"")</f>
        <v>Handy Partner2</v>
      </c>
    </row>
    <row r="292" spans="1:5" ht="15" customHeight="1" x14ac:dyDescent="0.2">
      <c r="A292" s="33"/>
      <c r="B292" s="33"/>
      <c r="C292" s="33"/>
      <c r="D292" s="45" t="str">
        <f>IF(Ausgabenberechnung!A78&gt;0,Ausgabenberechnung!A78,"")</f>
        <v/>
      </c>
      <c r="E292" s="48" t="str">
        <f>IF(Ausgabenberechnung!A78&gt;0,Ausgabenberechnung!I78,"")</f>
        <v/>
      </c>
    </row>
    <row r="293" spans="1:5" ht="15" customHeight="1" x14ac:dyDescent="0.2">
      <c r="A293" s="33"/>
      <c r="B293" s="33"/>
      <c r="C293" s="33"/>
      <c r="D293" s="45" t="str">
        <f>IF(Ausgabenberechnung!A79&gt;0,Ausgabenberechnung!A79,"")</f>
        <v/>
      </c>
      <c r="E293" s="48" t="str">
        <f>IF(Ausgabenberechnung!A79&gt;0,Ausgabenberechnung!I79,"")</f>
        <v/>
      </c>
    </row>
    <row r="294" spans="1:5" ht="15" customHeight="1" x14ac:dyDescent="0.2">
      <c r="A294" s="33"/>
      <c r="B294" s="33"/>
      <c r="C294" s="33"/>
      <c r="D294" s="45" t="str">
        <f>IF(Ausgabenberechnung!A80&gt;0,Ausgabenberechnung!A80,"")</f>
        <v/>
      </c>
      <c r="E294" s="48" t="str">
        <f>IF(Ausgabenberechnung!A80&gt;0,Ausgabenberechnung!I80,"")</f>
        <v/>
      </c>
    </row>
    <row r="295" spans="1:5" ht="15" customHeight="1" x14ac:dyDescent="0.2">
      <c r="A295" s="33"/>
      <c r="B295" s="33"/>
      <c r="C295" s="33"/>
      <c r="D295" s="45" t="str">
        <f>IF(Ausgabenberechnung!A81&gt;0,Ausgabenberechnung!A81,"")</f>
        <v/>
      </c>
      <c r="E295" s="48" t="str">
        <f>IF(Ausgabenberechnung!A81&gt;0,Ausgabenberechnung!I81,"")</f>
        <v/>
      </c>
    </row>
    <row r="296" spans="1:5" ht="15" customHeight="1" x14ac:dyDescent="0.2">
      <c r="A296" s="33"/>
      <c r="B296" s="33"/>
      <c r="C296" s="33"/>
      <c r="D296" s="45" t="str">
        <f>IF(Ausgabenberechnung!A82&gt;0,Ausgabenberechnung!A82,"")</f>
        <v/>
      </c>
      <c r="E296" s="48" t="str">
        <f>IF(Ausgabenberechnung!A82&gt;0,Ausgabenberechnung!I82,"")</f>
        <v/>
      </c>
    </row>
    <row r="297" spans="1:5" ht="15" customHeight="1" x14ac:dyDescent="0.2">
      <c r="A297" s="33"/>
      <c r="B297" s="33"/>
      <c r="C297" s="33"/>
      <c r="D297" s="45" t="str">
        <f>IF(Ausgabenberechnung!A83&gt;0,Ausgabenberechnung!A83,"")</f>
        <v/>
      </c>
      <c r="E297" s="48" t="str">
        <f>IF(Ausgabenberechnung!A83&gt;0,Ausgabenberechnung!I83,"")</f>
        <v/>
      </c>
    </row>
    <row r="298" spans="1:5" ht="18" customHeight="1" x14ac:dyDescent="0.2">
      <c r="A298" s="33"/>
      <c r="B298" s="33"/>
      <c r="C298" s="33"/>
      <c r="D298" s="31">
        <f>SUM(D281:D297)</f>
        <v>1100.9000000000001</v>
      </c>
      <c r="E298" s="22"/>
    </row>
    <row r="299" spans="1:5" ht="15" customHeight="1" x14ac:dyDescent="0.2">
      <c r="A299" s="33"/>
      <c r="B299" s="33"/>
      <c r="C299" s="33"/>
      <c r="D299" s="33"/>
      <c r="E299" s="33"/>
    </row>
    <row r="300" spans="1:5" ht="18" customHeight="1" x14ac:dyDescent="0.25">
      <c r="A300" s="3" t="s">
        <v>40</v>
      </c>
      <c r="B300" s="44" t="s">
        <v>41</v>
      </c>
      <c r="C300" s="33"/>
      <c r="D300" s="33"/>
      <c r="E300" s="33"/>
    </row>
    <row r="301" spans="1:5" ht="15" customHeight="1" x14ac:dyDescent="0.2">
      <c r="A301" s="33"/>
      <c r="B301" s="44"/>
      <c r="C301" s="33"/>
      <c r="D301" s="33"/>
      <c r="E301" s="33"/>
    </row>
    <row r="302" spans="1:5" ht="18" customHeight="1" x14ac:dyDescent="0.2">
      <c r="A302" s="49"/>
      <c r="B302" s="97" t="s">
        <v>75</v>
      </c>
      <c r="C302" s="50"/>
      <c r="D302" s="51"/>
      <c r="E302" s="52"/>
    </row>
    <row r="303" spans="1:5" ht="18" customHeight="1" x14ac:dyDescent="0.2">
      <c r="A303" s="38" t="s">
        <v>42</v>
      </c>
      <c r="B303" s="98" t="s">
        <v>43</v>
      </c>
      <c r="C303" s="38" t="s">
        <v>44</v>
      </c>
      <c r="D303" s="38" t="s">
        <v>45</v>
      </c>
      <c r="E303" s="38" t="s">
        <v>4</v>
      </c>
    </row>
    <row r="304" spans="1:5" ht="24.95" customHeight="1" x14ac:dyDescent="0.2">
      <c r="A304" s="24" t="str">
        <f>IF(Ausgabenberechnung!E8=7,Ausgabenberechnung!B8,"")</f>
        <v/>
      </c>
      <c r="B304" s="24" t="str">
        <f>IF(Ausgabenberechnung!C24=7,Ausgabenberechnung!B24,IF(Ausgabenberechnung!D24=7,Ausgabenberechnung!B24,""))</f>
        <v/>
      </c>
      <c r="C304" s="24" t="str">
        <f>IF(Ausgabenberechnung!C40=7,Ausgabenberechnung!B40,IF(Ausgabenberechnung!D40=7,Ausgabenberechnung!B40,IF(Ausgabenberechnung!E40=7,Ausgabenberechnung!B40,IF(Ausgabenberechnung!F40=7,Ausgabenberechnung!B40,""))))</f>
        <v/>
      </c>
      <c r="D304" s="24" t="str">
        <f>IF(Ausgabenberechnung!C55=7,Ausgabenberechnung!B55,IF(Ausgabenberechnung!D55=7,Ausgabenberechnung!B55,IF(Ausgabenberechnung!E55=7,Ausgabenberechnung!B55,IF(Ausgabenberechnung!F55=7,Ausgabenberechnung!B55,IF(Ausgabenberechnung!G55=7,Ausgabenberechnung!B55,IF(Ausgabenberechnung!H55=7,Ausgabenberechnung!B55,""))))))</f>
        <v/>
      </c>
      <c r="E304" s="53" t="str">
        <f>IF(Ausgabenberechnung!E8=7,(Ausgabenberechnung!J8&amp;" "),"")&amp;IF(Ausgabenberechnung!C24=7,(Ausgabenberechnung!I24&amp;" "),"")&amp;IF(Ausgabenberechnung!D24=7,(Ausgabenberechnung!I24&amp;" "),"")&amp;IF(Ausgabenberechnung!C40=7,(Ausgabenberechnung!I40&amp;" "),"")&amp;IF(Ausgabenberechnung!D40=7,(Ausgabenberechnung!I40&amp;" "),"")&amp;IF(Ausgabenberechnung!E40=7,(Ausgabenberechnung!I40&amp;" "),"")&amp;IF(Ausgabenberechnung!F40=7,(Ausgabenberechnung!I40&amp;" "),"")&amp;IF(Ausgabenberechnung!C55=7,(Ausgabenberechnung!I55&amp;" "),"")&amp;IF(Ausgabenberechnung!D55=7,(Ausgabenberechnung!I55&amp;" "),"")&amp;IF(Ausgabenberechnung!E55=7,(Ausgabenberechnung!I55&amp;" "),"")&amp;IF(Ausgabenberechnung!F55=7,(Ausgabenberechnung!I55&amp;" "),"")&amp;IF(Ausgabenberechnung!G55=7,(Ausgabenberechnung!I55&amp;" "),"")&amp;IF(Ausgabenberechnung!H55=7,(Ausgabenberechnung!I55&amp;" "),"")</f>
        <v/>
      </c>
    </row>
    <row r="305" spans="1:5" ht="24.95" customHeight="1" x14ac:dyDescent="0.2">
      <c r="A305" s="24" t="str">
        <f>IF(Ausgabenberechnung!E9=7,Ausgabenberechnung!B9,"")</f>
        <v/>
      </c>
      <c r="B305" s="24" t="str">
        <f>IF(Ausgabenberechnung!C25=7,Ausgabenberechnung!B25,IF(Ausgabenberechnung!D25=7,Ausgabenberechnung!B25,""))</f>
        <v/>
      </c>
      <c r="C305" s="24" t="str">
        <f>IF(Ausgabenberechnung!C41=7,Ausgabenberechnung!B41,IF(Ausgabenberechnung!D41=7,Ausgabenberechnung!B41,IF(Ausgabenberechnung!E41=7,Ausgabenberechnung!B41,IF(Ausgabenberechnung!F41=7,Ausgabenberechnung!B41,""))))</f>
        <v/>
      </c>
      <c r="D305" s="24">
        <f>IF(Ausgabenberechnung!C56=7,Ausgabenberechnung!B56,IF(Ausgabenberechnung!D56=7,Ausgabenberechnung!B56,IF(Ausgabenberechnung!E56=7,Ausgabenberechnung!B56,IF(Ausgabenberechnung!F56=7,Ausgabenberechnung!B56,IF(Ausgabenberechnung!G56=7,Ausgabenberechnung!B56,IF(Ausgabenberechnung!H56=7,Ausgabenberechnung!B56,""))))))</f>
        <v>64</v>
      </c>
      <c r="E305" s="53" t="str">
        <f>IF(Ausgabenberechnung!E9=7,(Ausgabenberechnung!J9&amp;" "),"")&amp;IF(Ausgabenberechnung!C25=7,(Ausgabenberechnung!I25&amp;" "),"")&amp;IF(Ausgabenberechnung!D25=7,(Ausgabenberechnung!I25&amp;" "),"")&amp;IF(Ausgabenberechnung!C41=7,(Ausgabenberechnung!I41&amp;" "),"")&amp;IF(Ausgabenberechnung!D41=7,(Ausgabenberechnung!I41&amp;" "),"")&amp;IF(Ausgabenberechnung!E41=7,(Ausgabenberechnung!I41&amp;" "),"")&amp;IF(Ausgabenberechnung!F41=7,(Ausgabenberechnung!I41&amp;" "),"")&amp;IF(Ausgabenberechnung!C56=7,(Ausgabenberechnung!I56&amp;" "),"")&amp;IF(Ausgabenberechnung!D56=7,(Ausgabenberechnung!I56&amp;" "),"")&amp;IF(Ausgabenberechnung!E56=7,(Ausgabenberechnung!I56&amp;" "),"")&amp;IF(Ausgabenberechnung!F56=7,(Ausgabenberechnung!I56&amp;" "),"")&amp;IF(Ausgabenberechnung!G56=7,(Ausgabenberechnung!I56&amp;" "),"")&amp;IF(Ausgabenberechnung!H56=7,(Ausgabenberechnung!I56&amp;" "),"")</f>
        <v xml:space="preserve">Kurs </v>
      </c>
    </row>
    <row r="306" spans="1:5" ht="24.95" customHeight="1" x14ac:dyDescent="0.2">
      <c r="A306" s="24" t="str">
        <f>IF(Ausgabenberechnung!E10=7,Ausgabenberechnung!B10,"")</f>
        <v/>
      </c>
      <c r="B306" s="24" t="str">
        <f>IF(Ausgabenberechnung!C26=7,Ausgabenberechnung!B26,IF(Ausgabenberechnung!D26=7,Ausgabenberechnung!B26,""))</f>
        <v/>
      </c>
      <c r="C306" s="24" t="str">
        <f>IF(Ausgabenberechnung!C42=7,Ausgabenberechnung!B42,IF(Ausgabenberechnung!D42=7,Ausgabenberechnung!B42,IF(Ausgabenberechnung!E42=7,Ausgabenberechnung!B42,IF(Ausgabenberechnung!F42=7,Ausgabenberechnung!B42,""))))</f>
        <v/>
      </c>
      <c r="D306" s="24" t="str">
        <f>IF(Ausgabenberechnung!C57=7,Ausgabenberechnung!B57,IF(Ausgabenberechnung!D57=7,Ausgabenberechnung!B57,IF(Ausgabenberechnung!E57=7,Ausgabenberechnung!B57,IF(Ausgabenberechnung!F57=7,Ausgabenberechnung!B57,IF(Ausgabenberechnung!G57=7,Ausgabenberechnung!B57,IF(Ausgabenberechnung!H57=7,Ausgabenberechnung!B57,""))))))</f>
        <v/>
      </c>
      <c r="E306" s="53" t="str">
        <f>IF(Ausgabenberechnung!E10=7,(Ausgabenberechnung!J10&amp;" "),"")&amp;IF(Ausgabenberechnung!C26=7,(Ausgabenberechnung!I26&amp;" "),"")&amp;IF(Ausgabenberechnung!D26=7,(Ausgabenberechnung!I26&amp;" "),"")&amp;IF(Ausgabenberechnung!C42=7,(Ausgabenberechnung!I42&amp;" "),"")&amp;IF(Ausgabenberechnung!D42=7,(Ausgabenberechnung!I42&amp;" "),"")&amp;IF(Ausgabenberechnung!E42=7,(Ausgabenberechnung!I42&amp;" "),"")&amp;IF(Ausgabenberechnung!F42=7,(Ausgabenberechnung!I42&amp;" "),"")&amp;IF(Ausgabenberechnung!C57=7,(Ausgabenberechnung!I57&amp;" "),"")&amp;IF(Ausgabenberechnung!D57=7,(Ausgabenberechnung!I57&amp;" "),"")&amp;IF(Ausgabenberechnung!E57=7,(Ausgabenberechnung!I57&amp;" "),"")&amp;IF(Ausgabenberechnung!F57=7,(Ausgabenberechnung!I57&amp;" "),"")&amp;IF(Ausgabenberechnung!G57=7,(Ausgabenberechnung!I57&amp;" "),"")&amp;IF(Ausgabenberechnung!H57=7,(Ausgabenberechnung!I57&amp;" "),"")</f>
        <v/>
      </c>
    </row>
    <row r="307" spans="1:5" ht="24.95" customHeight="1" x14ac:dyDescent="0.2">
      <c r="A307" s="24" t="str">
        <f>IF(Ausgabenberechnung!E11=7,Ausgabenberechnung!B11,"")</f>
        <v/>
      </c>
      <c r="B307" s="24" t="str">
        <f>IF(Ausgabenberechnung!C27=7,Ausgabenberechnung!B27,IF(Ausgabenberechnung!D27=7,Ausgabenberechnung!B27,""))</f>
        <v/>
      </c>
      <c r="C307" s="24" t="str">
        <f>IF(Ausgabenberechnung!C43=7,Ausgabenberechnung!B43,IF(Ausgabenberechnung!D43=7,Ausgabenberechnung!B43,IF(Ausgabenberechnung!E43=7,Ausgabenberechnung!B43,IF(Ausgabenberechnung!F43=7,Ausgabenberechnung!B43,""))))</f>
        <v/>
      </c>
      <c r="D307" s="24" t="str">
        <f>IF(Ausgabenberechnung!C58=7,Ausgabenberechnung!B58,IF(Ausgabenberechnung!D58=7,Ausgabenberechnung!B58,IF(Ausgabenberechnung!E58=7,Ausgabenberechnung!B58,IF(Ausgabenberechnung!F58=7,Ausgabenberechnung!B58,IF(Ausgabenberechnung!G58=7,Ausgabenberechnung!B58,IF(Ausgabenberechnung!H58=7,Ausgabenberechnung!B58,""))))))</f>
        <v/>
      </c>
      <c r="E307" s="53" t="str">
        <f>IF(Ausgabenberechnung!E11=7,(Ausgabenberechnung!J11&amp;" "),"")&amp;IF(Ausgabenberechnung!C27=7,(Ausgabenberechnung!I27&amp;" "),"")&amp;IF(Ausgabenberechnung!D27=7,(Ausgabenberechnung!I27&amp;" "),"")&amp;IF(Ausgabenberechnung!C43=7,(Ausgabenberechnung!I43&amp;" "),"")&amp;IF(Ausgabenberechnung!D43=7,(Ausgabenberechnung!I43&amp;" "),"")&amp;IF(Ausgabenberechnung!E43=7,(Ausgabenberechnung!I43&amp;" "),"")&amp;IF(Ausgabenberechnung!F43=7,(Ausgabenberechnung!I43&amp;" "),"")&amp;IF(Ausgabenberechnung!C58=7,(Ausgabenberechnung!I58&amp;" "),"")&amp;IF(Ausgabenberechnung!D58=7,(Ausgabenberechnung!I58&amp;" "),"")&amp;IF(Ausgabenberechnung!E58=7,(Ausgabenberechnung!I58&amp;" "),"")&amp;IF(Ausgabenberechnung!F58=7,(Ausgabenberechnung!I58&amp;" "),"")&amp;IF(Ausgabenberechnung!G58=7,(Ausgabenberechnung!I58&amp;" "),"")&amp;IF(Ausgabenberechnung!H58=7,(Ausgabenberechnung!I58&amp;" "),"")</f>
        <v/>
      </c>
    </row>
    <row r="308" spans="1:5" ht="24.95" customHeight="1" x14ac:dyDescent="0.2">
      <c r="A308" s="24" t="str">
        <f>IF(Ausgabenberechnung!E12=7,Ausgabenberechnung!B12,"")</f>
        <v/>
      </c>
      <c r="B308" s="24" t="str">
        <f>IF(Ausgabenberechnung!C28=7,Ausgabenberechnung!B28,IF(Ausgabenberechnung!D28=7,Ausgabenberechnung!B28,""))</f>
        <v/>
      </c>
      <c r="C308" s="24" t="str">
        <f>IF(Ausgabenberechnung!C44=7,Ausgabenberechnung!B44,IF(Ausgabenberechnung!D44=7,Ausgabenberechnung!B44,IF(Ausgabenberechnung!E44=7,Ausgabenberechnung!B44,IF(Ausgabenberechnung!F44=7,Ausgabenberechnung!B44,""))))</f>
        <v/>
      </c>
      <c r="D308" s="24" t="str">
        <f>IF(Ausgabenberechnung!C59=7,Ausgabenberechnung!B59,IF(Ausgabenberechnung!D59=7,Ausgabenberechnung!B59,IF(Ausgabenberechnung!E59=7,Ausgabenberechnung!B59,IF(Ausgabenberechnung!F59=7,Ausgabenberechnung!B59,IF(Ausgabenberechnung!G59=7,Ausgabenberechnung!B59,IF(Ausgabenberechnung!H59=7,Ausgabenberechnung!B59,""))))))</f>
        <v/>
      </c>
      <c r="E308" s="53" t="str">
        <f>IF(Ausgabenberechnung!E12=7,(Ausgabenberechnung!J12&amp;" "),"")&amp;IF(Ausgabenberechnung!C28=7,(Ausgabenberechnung!I28&amp;" "),"")&amp;IF(Ausgabenberechnung!D28=7,(Ausgabenberechnung!I28&amp;" "),"")&amp;IF(Ausgabenberechnung!C44=7,(Ausgabenberechnung!I44&amp;" "),"")&amp;IF(Ausgabenberechnung!D44=7,(Ausgabenberechnung!I44&amp;" "),"")&amp;IF(Ausgabenberechnung!E44=7,(Ausgabenberechnung!I44&amp;" "),"")&amp;IF(Ausgabenberechnung!F44=7,(Ausgabenberechnung!I44&amp;" "),"")&amp;IF(Ausgabenberechnung!C59=7,(Ausgabenberechnung!I59&amp;" "),"")&amp;IF(Ausgabenberechnung!D59=7,(Ausgabenberechnung!I59&amp;" "),"")&amp;IF(Ausgabenberechnung!E59=7,(Ausgabenberechnung!I59&amp;" "),"")&amp;IF(Ausgabenberechnung!F59=7,(Ausgabenberechnung!I59&amp;" "),"")&amp;IF(Ausgabenberechnung!G59=7,(Ausgabenberechnung!I59&amp;" "),"")&amp;IF(Ausgabenberechnung!H59=7,(Ausgabenberechnung!I59&amp;" "),"")</f>
        <v/>
      </c>
    </row>
    <row r="309" spans="1:5" ht="24.95" customHeight="1" x14ac:dyDescent="0.2">
      <c r="A309" s="24" t="str">
        <f>IF(Ausgabenberechnung!E13=7,Ausgabenberechnung!B13,"")</f>
        <v/>
      </c>
      <c r="B309" s="24" t="str">
        <f>IF(Ausgabenberechnung!C29=7,Ausgabenberechnung!B29,IF(Ausgabenberechnung!D29=7,Ausgabenberechnung!B29,""))</f>
        <v/>
      </c>
      <c r="C309" s="24" t="str">
        <f>IF(Ausgabenberechnung!C45=7,Ausgabenberechnung!B45,IF(Ausgabenberechnung!D45=7,Ausgabenberechnung!B45,IF(Ausgabenberechnung!E45=7,Ausgabenberechnung!B45,IF(Ausgabenberechnung!F45=7,Ausgabenberechnung!B45,""))))</f>
        <v/>
      </c>
      <c r="D309" s="24" t="str">
        <f>IF(Ausgabenberechnung!C60=7,Ausgabenberechnung!B60,IF(Ausgabenberechnung!D60=7,Ausgabenberechnung!B60,IF(Ausgabenberechnung!E60=7,Ausgabenberechnung!B60,IF(Ausgabenberechnung!F60=7,Ausgabenberechnung!B60,IF(Ausgabenberechnung!G60=7,Ausgabenberechnung!B60,IF(Ausgabenberechnung!H60=7,Ausgabenberechnung!B60,""))))))</f>
        <v/>
      </c>
      <c r="E309" s="53" t="str">
        <f>IF(Ausgabenberechnung!E13=7,(Ausgabenberechnung!J13&amp;" "),"")&amp;IF(Ausgabenberechnung!C29=7,(Ausgabenberechnung!I29&amp;" "),"")&amp;IF(Ausgabenberechnung!D29=7,(Ausgabenberechnung!I29&amp;" "),"")&amp;IF(Ausgabenberechnung!C45=7,(Ausgabenberechnung!I45&amp;" "),"")&amp;IF(Ausgabenberechnung!D45=7,(Ausgabenberechnung!I45&amp;" "),"")&amp;IF(Ausgabenberechnung!E45=7,(Ausgabenberechnung!I45&amp;" "),"")&amp;IF(Ausgabenberechnung!F45=7,(Ausgabenberechnung!I45&amp;" "),"")&amp;IF(Ausgabenberechnung!C60=7,(Ausgabenberechnung!I60&amp;" "),"")&amp;IF(Ausgabenberechnung!D60=7,(Ausgabenberechnung!I60&amp;" "),"")&amp;IF(Ausgabenberechnung!E60=7,(Ausgabenberechnung!I60&amp;" "),"")&amp;IF(Ausgabenberechnung!F60=7,(Ausgabenberechnung!I60&amp;" "),"")&amp;IF(Ausgabenberechnung!G60=7,(Ausgabenberechnung!I60&amp;" "),"")&amp;IF(Ausgabenberechnung!H60=7,(Ausgabenberechnung!I60&amp;" "),"")</f>
        <v/>
      </c>
    </row>
    <row r="310" spans="1:5" ht="24.95" customHeight="1" x14ac:dyDescent="0.2">
      <c r="A310" s="24" t="str">
        <f>IF(Ausgabenberechnung!E14=7,Ausgabenberechnung!B14,"")</f>
        <v/>
      </c>
      <c r="B310" s="24" t="str">
        <f>IF(Ausgabenberechnung!C30=7,Ausgabenberechnung!B30,IF(Ausgabenberechnung!D30=7,Ausgabenberechnung!B30,""))</f>
        <v/>
      </c>
      <c r="C310" s="24" t="str">
        <f>IF(Ausgabenberechnung!C46=7,Ausgabenberechnung!B46,IF(Ausgabenberechnung!D46=7,Ausgabenberechnung!B46,IF(Ausgabenberechnung!E46=7,Ausgabenberechnung!B46,IF(Ausgabenberechnung!F46=7,Ausgabenberechnung!B46,""))))</f>
        <v/>
      </c>
      <c r="D310" s="23"/>
      <c r="E310" s="53" t="str">
        <f>IF(Ausgabenberechnung!E14=7,(Ausgabenberechnung!J14&amp;" "),"")&amp;IF(Ausgabenberechnung!C30=7,(Ausgabenberechnung!I30&amp;" "),"")&amp;IF(Ausgabenberechnung!D30=7,(Ausgabenberechnung!I30&amp;" "),"")&amp;IF(Ausgabenberechnung!C46=7,(Ausgabenberechnung!I46&amp;" "),"")&amp;IF(Ausgabenberechnung!D46=7,(Ausgabenberechnung!I46&amp;" "),"")&amp;IF(Ausgabenberechnung!E46=7,(Ausgabenberechnung!I46&amp;" "),"")&amp;IF(Ausgabenberechnung!F46=7,(Ausgabenberechnung!I46&amp;" "),"")</f>
        <v/>
      </c>
    </row>
    <row r="311" spans="1:5" ht="24.95" customHeight="1" x14ac:dyDescent="0.2">
      <c r="A311" s="24" t="str">
        <f>IF(Ausgabenberechnung!E15=7,Ausgabenberechnung!B15,"")</f>
        <v/>
      </c>
      <c r="B311" s="24" t="str">
        <f>IF(Ausgabenberechnung!C31=7,Ausgabenberechnung!B31,IF(Ausgabenberechnung!D31=7,Ausgabenberechnung!B31,""))</f>
        <v/>
      </c>
      <c r="C311" s="24" t="str">
        <f>IF(Ausgabenberechnung!C47=7,Ausgabenberechnung!B47,IF(Ausgabenberechnung!D47=7,Ausgabenberechnung!B47,IF(Ausgabenberechnung!E47=7,Ausgabenberechnung!B47,IF(Ausgabenberechnung!F47=7,Ausgabenberechnung!B47,""))))</f>
        <v/>
      </c>
      <c r="D311" s="23"/>
      <c r="E311" s="53" t="str">
        <f>IF(Ausgabenberechnung!E15=7,(Ausgabenberechnung!J15&amp;" "),"")&amp;IF(Ausgabenberechnung!C31=7,(Ausgabenberechnung!I31&amp;" "),"")&amp;IF(Ausgabenberechnung!D31=7,(Ausgabenberechnung!I31&amp;" "),"")&amp;IF(Ausgabenberechnung!C47=7,(Ausgabenberechnung!I47&amp;" "),"")&amp;IF(Ausgabenberechnung!D47=7,(Ausgabenberechnung!I47&amp;" "),"")&amp;IF(Ausgabenberechnung!E47=7,(Ausgabenberechnung!I47&amp;" "),"")&amp;IF(Ausgabenberechnung!F47=7,(Ausgabenberechnung!I47&amp;" "),"")</f>
        <v/>
      </c>
    </row>
    <row r="312" spans="1:5" ht="24.95" customHeight="1" x14ac:dyDescent="0.2">
      <c r="A312" s="24" t="str">
        <f>IF(Ausgabenberechnung!E16=7,Ausgabenberechnung!B16,"")</f>
        <v/>
      </c>
      <c r="B312" s="24" t="str">
        <f>IF(Ausgabenberechnung!C32=7,Ausgabenberechnung!B32,IF(Ausgabenberechnung!D32=7,Ausgabenberechnung!B32,""))</f>
        <v/>
      </c>
      <c r="C312" s="24" t="str">
        <f>IF(Ausgabenberechnung!C48=7,Ausgabenberechnung!B48,IF(Ausgabenberechnung!D48=7,Ausgabenberechnung!B48,IF(Ausgabenberechnung!E48=7,Ausgabenberechnung!B48,IF(Ausgabenberechnung!F48=7,Ausgabenberechnung!B48,""))))</f>
        <v/>
      </c>
      <c r="D312" s="23"/>
      <c r="E312" s="53" t="str">
        <f>IF(Ausgabenberechnung!E16=7,(Ausgabenberechnung!J16&amp;" "),"")&amp;IF(Ausgabenberechnung!C32=7,(Ausgabenberechnung!I32&amp;" "),"")&amp;IF(Ausgabenberechnung!D32=7,(Ausgabenberechnung!I32&amp;" "),"")&amp;IF(Ausgabenberechnung!C48=7,(Ausgabenberechnung!I48&amp;" "),"")&amp;IF(Ausgabenberechnung!D48=7,(Ausgabenberechnung!I48&amp;" "),"")&amp;IF(Ausgabenberechnung!E48=7,(Ausgabenberechnung!I48&amp;" "),"")&amp;IF(Ausgabenberechnung!F48=7,(Ausgabenberechnung!I48&amp;" "),"")</f>
        <v/>
      </c>
    </row>
    <row r="313" spans="1:5" ht="24.95" customHeight="1" x14ac:dyDescent="0.2">
      <c r="A313" s="24" t="str">
        <f>IF(Ausgabenberechnung!E17=7,Ausgabenberechnung!B17,"")</f>
        <v/>
      </c>
      <c r="B313" s="24" t="str">
        <f>IF(Ausgabenberechnung!C33=7,Ausgabenberechnung!B33,IF(Ausgabenberechnung!D33=7,Ausgabenberechnung!B33,""))</f>
        <v/>
      </c>
      <c r="C313" s="24" t="str">
        <f>IF(Ausgabenberechnung!C49=7,Ausgabenberechnung!B49,IF(Ausgabenberechnung!D49=7,Ausgabenberechnung!B49,IF(Ausgabenberechnung!E49=7,Ausgabenberechnung!B49,IF(Ausgabenberechnung!F49=7,Ausgabenberechnung!B49,""))))</f>
        <v/>
      </c>
      <c r="D313" s="23"/>
      <c r="E313" s="53" t="str">
        <f>IF(Ausgabenberechnung!E17=7,(Ausgabenberechnung!J17&amp;" "),"")&amp;IF(Ausgabenberechnung!C33=7,(Ausgabenberechnung!I33&amp;" "),"")&amp;IF(Ausgabenberechnung!D33=7,(Ausgabenberechnung!I33&amp;" "),"")&amp;IF(Ausgabenberechnung!C49=7,(Ausgabenberechnung!I49&amp;" "),"")&amp;IF(Ausgabenberechnung!D49=7,(Ausgabenberechnung!I49&amp;" "),"")&amp;IF(Ausgabenberechnung!E49=7,(Ausgabenberechnung!I49&amp;" "),"")&amp;IF(Ausgabenberechnung!F49=7,(Ausgabenberechnung!I49&amp;" "),"")</f>
        <v/>
      </c>
    </row>
    <row r="314" spans="1:5" ht="18" customHeight="1" x14ac:dyDescent="0.2">
      <c r="A314" s="54"/>
      <c r="B314" s="55"/>
      <c r="C314" s="55" t="s">
        <v>46</v>
      </c>
      <c r="D314" s="56">
        <f>SUM(A304:D313)</f>
        <v>64</v>
      </c>
      <c r="E314" s="22"/>
    </row>
    <row r="315" spans="1:5" ht="15" customHeight="1" x14ac:dyDescent="0.2">
      <c r="A315" s="33"/>
      <c r="B315" s="33"/>
      <c r="C315" s="33"/>
      <c r="D315" s="33"/>
      <c r="E315" s="33"/>
    </row>
    <row r="316" spans="1:5" ht="15" customHeight="1" x14ac:dyDescent="0.2">
      <c r="A316" s="33"/>
      <c r="B316" s="33"/>
      <c r="C316" s="33"/>
      <c r="D316" s="91">
        <f>Einnahmen!$A$18</f>
        <v>2163.69</v>
      </c>
      <c r="E316" s="92" t="s">
        <v>50</v>
      </c>
    </row>
    <row r="317" spans="1:5" ht="15" customHeight="1" x14ac:dyDescent="0.2">
      <c r="A317" s="33"/>
      <c r="B317" s="33"/>
      <c r="C317" s="58" t="s">
        <v>53</v>
      </c>
      <c r="D317" s="91">
        <f>SUMIF(Einnahmen!B25:B48,7,Einnahmen!A25:A48)</f>
        <v>410</v>
      </c>
      <c r="E317" s="92" t="s">
        <v>87</v>
      </c>
    </row>
    <row r="318" spans="1:5" ht="15" customHeight="1" x14ac:dyDescent="0.2">
      <c r="A318" s="33"/>
      <c r="B318" s="33"/>
      <c r="C318" s="33"/>
      <c r="D318" s="91">
        <f>SUM(D316,D317)</f>
        <v>2573.69</v>
      </c>
      <c r="E318" s="93" t="s">
        <v>51</v>
      </c>
    </row>
    <row r="319" spans="1:5" ht="15" customHeight="1" x14ac:dyDescent="0.2">
      <c r="A319" s="33"/>
      <c r="B319" s="33"/>
      <c r="C319" s="33"/>
      <c r="D319" s="91"/>
      <c r="E319" s="92"/>
    </row>
    <row r="320" spans="1:5" ht="15" customHeight="1" x14ac:dyDescent="0.2">
      <c r="A320" s="33"/>
      <c r="B320" s="33"/>
      <c r="C320" s="59" t="s">
        <v>54</v>
      </c>
      <c r="D320" s="91">
        <f>SUM(D298,D314)</f>
        <v>1164.9000000000001</v>
      </c>
      <c r="E320" s="92" t="s">
        <v>52</v>
      </c>
    </row>
    <row r="321" spans="1:5" ht="15" customHeight="1" x14ac:dyDescent="0.2">
      <c r="A321" s="33"/>
      <c r="B321" s="33"/>
      <c r="C321" s="33"/>
      <c r="D321" s="33"/>
      <c r="E321" s="60"/>
    </row>
    <row r="322" spans="1:5" ht="15" customHeight="1" x14ac:dyDescent="0.2">
      <c r="A322" s="33"/>
      <c r="B322" s="33"/>
      <c r="C322" s="33"/>
      <c r="D322" s="94">
        <f>SUM(D318-D320)</f>
        <v>1408.79</v>
      </c>
      <c r="E322" s="95" t="s">
        <v>55</v>
      </c>
    </row>
    <row r="323" spans="1:5" x14ac:dyDescent="0.2">
      <c r="A323" s="33"/>
      <c r="B323" s="33"/>
      <c r="C323" s="33"/>
      <c r="D323" s="33"/>
      <c r="E323" s="33"/>
    </row>
    <row r="324" spans="1:5" ht="20.25" x14ac:dyDescent="0.3">
      <c r="A324" s="2" t="s">
        <v>32</v>
      </c>
      <c r="B324" s="37">
        <f>(Einnahmen!D2)</f>
        <v>2008</v>
      </c>
      <c r="C324" s="37"/>
      <c r="D324" s="37"/>
      <c r="E324" s="2" t="s">
        <v>58</v>
      </c>
    </row>
    <row r="325" spans="1:5" x14ac:dyDescent="0.2">
      <c r="A325" s="33"/>
      <c r="B325" s="33"/>
      <c r="C325" s="33"/>
      <c r="D325" s="33"/>
      <c r="E325" s="33"/>
    </row>
    <row r="326" spans="1:5" ht="18" customHeight="1" x14ac:dyDescent="0.25">
      <c r="A326" s="3" t="s">
        <v>39</v>
      </c>
      <c r="B326" s="3"/>
      <c r="C326" s="3"/>
      <c r="D326" s="38" t="s">
        <v>3</v>
      </c>
      <c r="E326" s="38" t="s">
        <v>4</v>
      </c>
    </row>
    <row r="327" spans="1:5" ht="15" customHeight="1" x14ac:dyDescent="0.2">
      <c r="A327" s="44" t="s">
        <v>37</v>
      </c>
      <c r="B327" s="44"/>
      <c r="C327" s="44"/>
      <c r="D327" s="45">
        <f>IF(Ausgabenberechnung!A67&gt;0,Ausgabenberechnung!A67,"")</f>
        <v>647.89</v>
      </c>
      <c r="E327" s="46" t="str">
        <f>IF(Ausgabenberechnung!A67&gt;0,Ausgabenberechnung!I67,"")</f>
        <v>Miete</v>
      </c>
    </row>
    <row r="328" spans="1:5" ht="15" customHeight="1" x14ac:dyDescent="0.2">
      <c r="A328" s="47" t="s">
        <v>38</v>
      </c>
      <c r="B328" s="47"/>
      <c r="C328" s="44"/>
      <c r="D328" s="45">
        <f>IF(Ausgabenberechnung!A68&gt;0, Ausgabenberechnung!A68,"")</f>
        <v>34.47</v>
      </c>
      <c r="E328" s="48" t="str">
        <f>IF(Ausgabenberechnung!A68&gt;0,Ausgabenberechnung!I68,"")</f>
        <v>Unfall-VS</v>
      </c>
    </row>
    <row r="329" spans="1:5" ht="15" customHeight="1" x14ac:dyDescent="0.2">
      <c r="A329" s="33"/>
      <c r="B329" s="33"/>
      <c r="C329" s="33"/>
      <c r="D329" s="45">
        <f>IF(Ausgabenberechnung!A69&gt;0,Ausgabenberechnung!A69,"")</f>
        <v>6.89</v>
      </c>
      <c r="E329" s="48" t="str">
        <f>IF(Ausgabenberechnung!A69&gt;0,Ausgabenberechnung!I69,"")</f>
        <v>Kabelmiete</v>
      </c>
    </row>
    <row r="330" spans="1:5" ht="15" customHeight="1" x14ac:dyDescent="0.2">
      <c r="A330" s="33"/>
      <c r="B330" s="33"/>
      <c r="C330" s="33"/>
      <c r="D330" s="45">
        <f>IF(Ausgabenberechnung!A70&gt;0,Ausgabenberechnung!A70,"")</f>
        <v>18</v>
      </c>
      <c r="E330" s="48" t="str">
        <f>IF(Ausgabenberechnung!A70&gt;0,Ausgabenberechnung!I70,"")</f>
        <v>GASAG</v>
      </c>
    </row>
    <row r="331" spans="1:5" ht="15" customHeight="1" x14ac:dyDescent="0.2">
      <c r="A331" s="33"/>
      <c r="B331" s="33"/>
      <c r="C331" s="33"/>
      <c r="D331" s="45">
        <f>IF(Ausgabenberechnung!A71&gt;0,Ausgabenberechnung!A71,"")</f>
        <v>9.25</v>
      </c>
      <c r="E331" s="48" t="str">
        <f>IF(Ausgabenberechnung!A71&gt;0,Ausgabenberechnung!I71,"")</f>
        <v>Zahn-VS Partner1</v>
      </c>
    </row>
    <row r="332" spans="1:5" ht="15" customHeight="1" x14ac:dyDescent="0.2">
      <c r="A332" s="33"/>
      <c r="B332" s="33"/>
      <c r="C332" s="33"/>
      <c r="D332" s="45">
        <f>IF(Ausgabenberechnung!A72&gt;0,Ausgabenberechnung!A72,"")</f>
        <v>8.15</v>
      </c>
      <c r="E332" s="48" t="str">
        <f>IF(Ausgabenberechnung!A72&gt;0,Ausgabenberechnung!I72,"")</f>
        <v>Zahn-VS Partner2</v>
      </c>
    </row>
    <row r="333" spans="1:5" ht="15" customHeight="1" x14ac:dyDescent="0.2">
      <c r="A333" s="33"/>
      <c r="B333" s="33"/>
      <c r="C333" s="33"/>
      <c r="D333" s="45">
        <f>IF(Ausgabenberechnung!A73&gt;0,Ausgabenberechnung!A73,"")</f>
        <v>71.25</v>
      </c>
      <c r="E333" s="48" t="str">
        <f>IF(Ausgabenberechnung!A73&gt;0,Ausgabenberechnung!I73,"")</f>
        <v>S-Bahn</v>
      </c>
    </row>
    <row r="334" spans="1:5" ht="15" customHeight="1" x14ac:dyDescent="0.2">
      <c r="A334" s="33"/>
      <c r="B334" s="33"/>
      <c r="C334" s="33"/>
      <c r="D334" s="45">
        <f>IF(Ausgabenberechnung!A74&gt;0,Ausgabenberechnung!A74,"")</f>
        <v>240</v>
      </c>
      <c r="E334" s="48" t="str">
        <f>IF(Ausgabenberechnung!A74&gt;0,Ausgabenberechnung!I74,"")</f>
        <v>Benzin</v>
      </c>
    </row>
    <row r="335" spans="1:5" ht="15" customHeight="1" x14ac:dyDescent="0.2">
      <c r="A335" s="33"/>
      <c r="B335" s="33"/>
      <c r="C335" s="33"/>
      <c r="D335" s="45">
        <f>IF(Ausgabenberechnung!A75&gt;0,Ausgabenberechnung!A75,"")</f>
        <v>35</v>
      </c>
      <c r="E335" s="48" t="str">
        <f>IF(Ausgabenberechnung!A75&gt;0,Ausgabenberechnung!I75,"")</f>
        <v>Telefon</v>
      </c>
    </row>
    <row r="336" spans="1:5" ht="15" customHeight="1" x14ac:dyDescent="0.2">
      <c r="A336" s="33"/>
      <c r="B336" s="33"/>
      <c r="C336" s="33"/>
      <c r="D336" s="45">
        <f>IF(Ausgabenberechnung!A76&gt;0,Ausgabenberechnung!A76,"")</f>
        <v>15</v>
      </c>
      <c r="E336" s="48" t="str">
        <f>IF(Ausgabenberechnung!A76&gt;0,Ausgabenberechnung!I76,"")</f>
        <v>Handy Partner1</v>
      </c>
    </row>
    <row r="337" spans="1:5" ht="15" customHeight="1" x14ac:dyDescent="0.2">
      <c r="A337" s="33"/>
      <c r="B337" s="33"/>
      <c r="C337" s="33"/>
      <c r="D337" s="45">
        <f>IF(Ausgabenberechnung!A77&gt;0,Ausgabenberechnung!A77,"")</f>
        <v>15</v>
      </c>
      <c r="E337" s="48" t="str">
        <f>IF(Ausgabenberechnung!A77&gt;0,Ausgabenberechnung!I77,"")</f>
        <v>Handy Partner2</v>
      </c>
    </row>
    <row r="338" spans="1:5" ht="15" customHeight="1" x14ac:dyDescent="0.2">
      <c r="A338" s="33"/>
      <c r="B338" s="33"/>
      <c r="C338" s="33"/>
      <c r="D338" s="45" t="str">
        <f>IF(Ausgabenberechnung!A78&gt;0,Ausgabenberechnung!A78,"")</f>
        <v/>
      </c>
      <c r="E338" s="48" t="str">
        <f>IF(Ausgabenberechnung!A78&gt;0,Ausgabenberechnung!I78,"")</f>
        <v/>
      </c>
    </row>
    <row r="339" spans="1:5" ht="15" customHeight="1" x14ac:dyDescent="0.2">
      <c r="A339" s="33"/>
      <c r="B339" s="33"/>
      <c r="C339" s="33"/>
      <c r="D339" s="45" t="str">
        <f>IF(Ausgabenberechnung!A79&gt;0,Ausgabenberechnung!A79,"")</f>
        <v/>
      </c>
      <c r="E339" s="48" t="str">
        <f>IF(Ausgabenberechnung!A79&gt;0,Ausgabenberechnung!I79,"")</f>
        <v/>
      </c>
    </row>
    <row r="340" spans="1:5" ht="15" customHeight="1" x14ac:dyDescent="0.2">
      <c r="A340" s="33"/>
      <c r="B340" s="33"/>
      <c r="C340" s="33"/>
      <c r="D340" s="45" t="str">
        <f>IF(Ausgabenberechnung!A80&gt;0,Ausgabenberechnung!A80,"")</f>
        <v/>
      </c>
      <c r="E340" s="48" t="str">
        <f>IF(Ausgabenberechnung!A80&gt;0,Ausgabenberechnung!I80,"")</f>
        <v/>
      </c>
    </row>
    <row r="341" spans="1:5" ht="15" customHeight="1" x14ac:dyDescent="0.2">
      <c r="A341" s="33"/>
      <c r="B341" s="33"/>
      <c r="C341" s="33"/>
      <c r="D341" s="45" t="str">
        <f>IF(Ausgabenberechnung!A81&gt;0,Ausgabenberechnung!A81,"")</f>
        <v/>
      </c>
      <c r="E341" s="48" t="str">
        <f>IF(Ausgabenberechnung!A81&gt;0,Ausgabenberechnung!I81,"")</f>
        <v/>
      </c>
    </row>
    <row r="342" spans="1:5" ht="15" customHeight="1" x14ac:dyDescent="0.2">
      <c r="A342" s="33"/>
      <c r="B342" s="33"/>
      <c r="C342" s="33"/>
      <c r="D342" s="45" t="str">
        <f>IF(Ausgabenberechnung!A82&gt;0,Ausgabenberechnung!A82,"")</f>
        <v/>
      </c>
      <c r="E342" s="48" t="str">
        <f>IF(Ausgabenberechnung!A82&gt;0,Ausgabenberechnung!I82,"")</f>
        <v/>
      </c>
    </row>
    <row r="343" spans="1:5" ht="15" customHeight="1" x14ac:dyDescent="0.2">
      <c r="A343" s="33"/>
      <c r="B343" s="33"/>
      <c r="C343" s="33"/>
      <c r="D343" s="45" t="str">
        <f>IF(Ausgabenberechnung!A83&gt;0,Ausgabenberechnung!A83,"")</f>
        <v/>
      </c>
      <c r="E343" s="48" t="str">
        <f>IF(Ausgabenberechnung!A83&gt;0,Ausgabenberechnung!I83,"")</f>
        <v/>
      </c>
    </row>
    <row r="344" spans="1:5" ht="18" customHeight="1" x14ac:dyDescent="0.2">
      <c r="A344" s="33"/>
      <c r="B344" s="33"/>
      <c r="C344" s="33"/>
      <c r="D344" s="31">
        <f>SUM(D327:D343)</f>
        <v>1100.9000000000001</v>
      </c>
      <c r="E344" s="22"/>
    </row>
    <row r="345" spans="1:5" ht="15" customHeight="1" x14ac:dyDescent="0.2">
      <c r="A345" s="33"/>
      <c r="B345" s="33"/>
      <c r="C345" s="33"/>
      <c r="D345" s="33"/>
      <c r="E345" s="33"/>
    </row>
    <row r="346" spans="1:5" ht="18" customHeight="1" x14ac:dyDescent="0.25">
      <c r="A346" s="3" t="s">
        <v>40</v>
      </c>
      <c r="B346" s="44" t="s">
        <v>41</v>
      </c>
      <c r="C346" s="33"/>
      <c r="D346" s="33"/>
      <c r="E346" s="33"/>
    </row>
    <row r="347" spans="1:5" ht="15" customHeight="1" x14ac:dyDescent="0.2">
      <c r="A347" s="33"/>
      <c r="B347" s="44"/>
      <c r="C347" s="33"/>
      <c r="D347" s="33"/>
      <c r="E347" s="33"/>
    </row>
    <row r="348" spans="1:5" ht="18" customHeight="1" x14ac:dyDescent="0.2">
      <c r="A348" s="49"/>
      <c r="B348" s="97" t="s">
        <v>75</v>
      </c>
      <c r="C348" s="50"/>
      <c r="D348" s="51"/>
      <c r="E348" s="52"/>
    </row>
    <row r="349" spans="1:5" ht="18" customHeight="1" x14ac:dyDescent="0.2">
      <c r="A349" s="38" t="s">
        <v>42</v>
      </c>
      <c r="B349" s="98" t="s">
        <v>43</v>
      </c>
      <c r="C349" s="38" t="s">
        <v>44</v>
      </c>
      <c r="D349" s="38" t="s">
        <v>45</v>
      </c>
      <c r="E349" s="38" t="s">
        <v>4</v>
      </c>
    </row>
    <row r="350" spans="1:5" ht="24.95" customHeight="1" x14ac:dyDescent="0.2">
      <c r="A350" s="24">
        <f>IF(Ausgabenberechnung!E8=8,Ausgabenberechnung!B8,"")</f>
        <v>118.85</v>
      </c>
      <c r="B350" s="24" t="str">
        <f>IF(Ausgabenberechnung!C24=8,Ausgabenberechnung!B24,IF(Ausgabenberechnung!D24=8,Ausgabenberechnung!B24,""))</f>
        <v/>
      </c>
      <c r="C350" s="24">
        <f>IF(Ausgabenberechnung!C40=8,Ausgabenberechnung!B40,IF(Ausgabenberechnung!D40=8,Ausgabenberechnung!B40,IF(Ausgabenberechnung!E40=8,Ausgabenberechnung!B40,IF(Ausgabenberechnung!F40=8,Ausgabenberechnung!B40,""))))</f>
        <v>75</v>
      </c>
      <c r="D350" s="24">
        <f>IF(Ausgabenberechnung!C55=8,Ausgabenberechnung!B55,IF(Ausgabenberechnung!D55=8,Ausgabenberechnung!B55,IF(Ausgabenberechnung!E55=8,Ausgabenberechnung!B55,IF(Ausgabenberechnung!F55=8,Ausgabenberechnung!B55,IF(Ausgabenberechnung!G55=8,Ausgabenberechnung!B55,IF(Ausgabenberechnung!H55=8,Ausgabenberechnung!B55,""))))))</f>
        <v>36.47</v>
      </c>
      <c r="E350" s="53" t="str">
        <f>IF(Ausgabenberechnung!E8=8,(Ausgabenberechnung!J8&amp;" "),"")&amp;IF(Ausgabenberechnung!C24=8,(Ausgabenberechnung!I24&amp;" "),"")&amp;IF(Ausgabenberechnung!D24=8,(Ausgabenberechnung!I24&amp;" "),"")&amp;IF(Ausgabenberechnung!C40=8,(Ausgabenberechnung!I40&amp;" "),"")&amp;IF(Ausgabenberechnung!D40=8,(Ausgabenberechnung!I40&amp;" "),"")&amp;IF(Ausgabenberechnung!E40=8,(Ausgabenberechnung!I40&amp;" "),"")&amp;IF(Ausgabenberechnung!F40=8,(Ausgabenberechnung!I40&amp;" "),"")&amp;IF(Ausgabenberechnung!C55=8,(Ausgabenberechnung!I55&amp;" "),"")&amp;IF(Ausgabenberechnung!D55=8,(Ausgabenberechnung!I55&amp;" "),"")&amp;IF(Ausgabenberechnung!E55=8,(Ausgabenberechnung!I55&amp;" "),"")&amp;IF(Ausgabenberechnung!F55=8,(Ausgabenberechnung!I55&amp;" "),"")&amp;IF(Ausgabenberechnung!G55=8,(Ausgabenberechnung!I55&amp;" "),"")&amp;IF(Ausgabenberechnung!H55=8,(Ausgabenberechnung!I55&amp;" "),"")</f>
        <v xml:space="preserve">Hausratversicherung Fitness-Studio Strom </v>
      </c>
    </row>
    <row r="351" spans="1:5" ht="24.95" customHeight="1" x14ac:dyDescent="0.2">
      <c r="A351" s="24" t="str">
        <f>IF(Ausgabenberechnung!E9=8,Ausgabenberechnung!B9,"")</f>
        <v/>
      </c>
      <c r="B351" s="24" t="str">
        <f>IF(Ausgabenberechnung!C25=8,Ausgabenberechnung!B25,IF(Ausgabenberechnung!D25=8,Ausgabenberechnung!B25,""))</f>
        <v/>
      </c>
      <c r="C351" s="24" t="str">
        <f>IF(Ausgabenberechnung!C41=8,Ausgabenberechnung!B41,IF(Ausgabenberechnung!D41=8,Ausgabenberechnung!B41,IF(Ausgabenberechnung!E41=8,Ausgabenberechnung!B41,IF(Ausgabenberechnung!F41=8,Ausgabenberechnung!B41,""))))</f>
        <v/>
      </c>
      <c r="D351" s="24" t="str">
        <f>IF(Ausgabenberechnung!C56=8,Ausgabenberechnung!B56,IF(Ausgabenberechnung!D56=8,Ausgabenberechnung!B56,IF(Ausgabenberechnung!E56=8,Ausgabenberechnung!B56,IF(Ausgabenberechnung!F56=8,Ausgabenberechnung!B56,IF(Ausgabenberechnung!G56=8,Ausgabenberechnung!B56,IF(Ausgabenberechnung!H56=8,Ausgabenberechnung!B56,""))))))</f>
        <v/>
      </c>
      <c r="E351" s="53" t="str">
        <f>IF(Ausgabenberechnung!E9=8,(Ausgabenberechnung!J9&amp;" "),"")&amp;IF(Ausgabenberechnung!C25=8,(Ausgabenberechnung!I25&amp;" "),"")&amp;IF(Ausgabenberechnung!D25=8,(Ausgabenberechnung!I25&amp;" "),"")&amp;IF(Ausgabenberechnung!C41=8,(Ausgabenberechnung!I41&amp;" "),"")&amp;IF(Ausgabenberechnung!D41=8,(Ausgabenberechnung!I41&amp;" "),"")&amp;IF(Ausgabenberechnung!E41=8,(Ausgabenberechnung!I41&amp;" "),"")&amp;IF(Ausgabenberechnung!F41=8,(Ausgabenberechnung!I41&amp;" "),"")&amp;IF(Ausgabenberechnung!C56=8,(Ausgabenberechnung!I56&amp;" "),"")&amp;IF(Ausgabenberechnung!D56=8,(Ausgabenberechnung!I56&amp;" "),"")&amp;IF(Ausgabenberechnung!E56=8,(Ausgabenberechnung!I56&amp;" "),"")&amp;IF(Ausgabenberechnung!F56=8,(Ausgabenberechnung!I56&amp;" "),"")&amp;IF(Ausgabenberechnung!G56=8,(Ausgabenberechnung!I56&amp;" "),"")&amp;IF(Ausgabenberechnung!H56=8,(Ausgabenberechnung!I56&amp;" "),"")</f>
        <v/>
      </c>
    </row>
    <row r="352" spans="1:5" ht="24.95" customHeight="1" x14ac:dyDescent="0.2">
      <c r="A352" s="24" t="str">
        <f>IF(Ausgabenberechnung!E10=8,Ausgabenberechnung!B10,"")</f>
        <v/>
      </c>
      <c r="B352" s="24" t="str">
        <f>IF(Ausgabenberechnung!C26=8,Ausgabenberechnung!B26,IF(Ausgabenberechnung!D26=8,Ausgabenberechnung!B26,""))</f>
        <v/>
      </c>
      <c r="C352" s="24" t="str">
        <f>IF(Ausgabenberechnung!C42=8,Ausgabenberechnung!B42,IF(Ausgabenberechnung!D42=8,Ausgabenberechnung!B42,IF(Ausgabenberechnung!E42=8,Ausgabenberechnung!B42,IF(Ausgabenberechnung!F42=8,Ausgabenberechnung!B42,""))))</f>
        <v/>
      </c>
      <c r="D352" s="24" t="str">
        <f>IF(Ausgabenberechnung!C57=8,Ausgabenberechnung!B57,IF(Ausgabenberechnung!D57=8,Ausgabenberechnung!B57,IF(Ausgabenberechnung!E57=8,Ausgabenberechnung!B57,IF(Ausgabenberechnung!F57=8,Ausgabenberechnung!B57,IF(Ausgabenberechnung!G57=8,Ausgabenberechnung!B57,IF(Ausgabenberechnung!H57=8,Ausgabenberechnung!B57,""))))))</f>
        <v/>
      </c>
      <c r="E352" s="53" t="str">
        <f>IF(Ausgabenberechnung!E10=8,(Ausgabenberechnung!J10&amp;" "),"")&amp;IF(Ausgabenberechnung!C26=8,(Ausgabenberechnung!I26&amp;" "),"")&amp;IF(Ausgabenberechnung!D26=8,(Ausgabenberechnung!I26&amp;" "),"")&amp;IF(Ausgabenberechnung!C42=8,(Ausgabenberechnung!I42&amp;" "),"")&amp;IF(Ausgabenberechnung!D42=8,(Ausgabenberechnung!I42&amp;" "),"")&amp;IF(Ausgabenberechnung!E42=8,(Ausgabenberechnung!I42&amp;" "),"")&amp;IF(Ausgabenberechnung!F42=8,(Ausgabenberechnung!I42&amp;" "),"")&amp;IF(Ausgabenberechnung!C57=8,(Ausgabenberechnung!I57&amp;" "),"")&amp;IF(Ausgabenberechnung!D57=8,(Ausgabenberechnung!I57&amp;" "),"")&amp;IF(Ausgabenberechnung!E57=8,(Ausgabenberechnung!I57&amp;" "),"")&amp;IF(Ausgabenberechnung!F57=8,(Ausgabenberechnung!I57&amp;" "),"")&amp;IF(Ausgabenberechnung!G57=8,(Ausgabenberechnung!I57&amp;" "),"")&amp;IF(Ausgabenberechnung!H57=8,(Ausgabenberechnung!I57&amp;" "),"")</f>
        <v/>
      </c>
    </row>
    <row r="353" spans="1:5" ht="24.95" customHeight="1" x14ac:dyDescent="0.2">
      <c r="A353" s="24" t="str">
        <f>IF(Ausgabenberechnung!E11=8,Ausgabenberechnung!B11,"")</f>
        <v/>
      </c>
      <c r="B353" s="24" t="str">
        <f>IF(Ausgabenberechnung!C27=8,Ausgabenberechnung!B27,IF(Ausgabenberechnung!D27=8,Ausgabenberechnung!B27,""))</f>
        <v/>
      </c>
      <c r="C353" s="24" t="str">
        <f>IF(Ausgabenberechnung!C43=8,Ausgabenberechnung!B43,IF(Ausgabenberechnung!D43=8,Ausgabenberechnung!B43,IF(Ausgabenberechnung!E43=8,Ausgabenberechnung!B43,IF(Ausgabenberechnung!F43=8,Ausgabenberechnung!B43,""))))</f>
        <v/>
      </c>
      <c r="D353" s="24" t="str">
        <f>IF(Ausgabenberechnung!C58=8,Ausgabenberechnung!B58,IF(Ausgabenberechnung!D58=8,Ausgabenberechnung!B58,IF(Ausgabenberechnung!E58=8,Ausgabenberechnung!B58,IF(Ausgabenberechnung!F58=8,Ausgabenberechnung!B58,IF(Ausgabenberechnung!G58=8,Ausgabenberechnung!B58,IF(Ausgabenberechnung!H58=8,Ausgabenberechnung!B58,""))))))</f>
        <v/>
      </c>
      <c r="E353" s="53" t="str">
        <f>IF(Ausgabenberechnung!E11=8,(Ausgabenberechnung!J11&amp;" "),"")&amp;IF(Ausgabenberechnung!C27=8,(Ausgabenberechnung!I27&amp;" "),"")&amp;IF(Ausgabenberechnung!D27=8,(Ausgabenberechnung!I27&amp;" "),"")&amp;IF(Ausgabenberechnung!C43=8,(Ausgabenberechnung!I43&amp;" "),"")&amp;IF(Ausgabenberechnung!D43=8,(Ausgabenberechnung!I43&amp;" "),"")&amp;IF(Ausgabenberechnung!E43=8,(Ausgabenberechnung!I43&amp;" "),"")&amp;IF(Ausgabenberechnung!F43=8,(Ausgabenberechnung!I43&amp;" "),"")&amp;IF(Ausgabenberechnung!C58=8,(Ausgabenberechnung!I58&amp;" "),"")&amp;IF(Ausgabenberechnung!D58=8,(Ausgabenberechnung!I58&amp;" "),"")&amp;IF(Ausgabenberechnung!E58=8,(Ausgabenberechnung!I58&amp;" "),"")&amp;IF(Ausgabenberechnung!F58=8,(Ausgabenberechnung!I58&amp;" "),"")&amp;IF(Ausgabenberechnung!G58=8,(Ausgabenberechnung!I58&amp;" "),"")&amp;IF(Ausgabenberechnung!H58=8,(Ausgabenberechnung!I58&amp;" "),"")</f>
        <v/>
      </c>
    </row>
    <row r="354" spans="1:5" ht="24.95" customHeight="1" x14ac:dyDescent="0.2">
      <c r="A354" s="24" t="str">
        <f>IF(Ausgabenberechnung!E12=8,Ausgabenberechnung!B12,"")</f>
        <v/>
      </c>
      <c r="B354" s="24" t="str">
        <f>IF(Ausgabenberechnung!C28=8,Ausgabenberechnung!B28,IF(Ausgabenberechnung!D28=8,Ausgabenberechnung!B28,""))</f>
        <v/>
      </c>
      <c r="C354" s="24" t="str">
        <f>IF(Ausgabenberechnung!C44=8,Ausgabenberechnung!B44,IF(Ausgabenberechnung!D44=8,Ausgabenberechnung!B44,IF(Ausgabenberechnung!E44=8,Ausgabenberechnung!B44,IF(Ausgabenberechnung!F44=8,Ausgabenberechnung!B44,""))))</f>
        <v/>
      </c>
      <c r="D354" s="24" t="str">
        <f>IF(Ausgabenberechnung!C59=8,Ausgabenberechnung!B59,IF(Ausgabenberechnung!D59=8,Ausgabenberechnung!B59,IF(Ausgabenberechnung!E59=8,Ausgabenberechnung!B59,IF(Ausgabenberechnung!F59=8,Ausgabenberechnung!B59,IF(Ausgabenberechnung!G59=8,Ausgabenberechnung!B59,IF(Ausgabenberechnung!H59=8,Ausgabenberechnung!B59,""))))))</f>
        <v/>
      </c>
      <c r="E354" s="53" t="str">
        <f>IF(Ausgabenberechnung!E12=8,(Ausgabenberechnung!J12&amp;" "),"")&amp;IF(Ausgabenberechnung!C28=8,(Ausgabenberechnung!I28&amp;" "),"")&amp;IF(Ausgabenberechnung!D28=8,(Ausgabenberechnung!I28&amp;" "),"")&amp;IF(Ausgabenberechnung!C44=8,(Ausgabenberechnung!I44&amp;" "),"")&amp;IF(Ausgabenberechnung!D44=8,(Ausgabenberechnung!I44&amp;" "),"")&amp;IF(Ausgabenberechnung!E44=8,(Ausgabenberechnung!I44&amp;" "),"")&amp;IF(Ausgabenberechnung!F44=8,(Ausgabenberechnung!I44&amp;" "),"")&amp;IF(Ausgabenberechnung!C59=8,(Ausgabenberechnung!I59&amp;" "),"")&amp;IF(Ausgabenberechnung!D59=8,(Ausgabenberechnung!I59&amp;" "),"")&amp;IF(Ausgabenberechnung!E59=8,(Ausgabenberechnung!I59&amp;" "),"")&amp;IF(Ausgabenberechnung!F59=8,(Ausgabenberechnung!I59&amp;" "),"")&amp;IF(Ausgabenberechnung!G59=8,(Ausgabenberechnung!I59&amp;" "),"")&amp;IF(Ausgabenberechnung!H59=8,(Ausgabenberechnung!I59&amp;" "),"")</f>
        <v/>
      </c>
    </row>
    <row r="355" spans="1:5" ht="24.95" customHeight="1" x14ac:dyDescent="0.2">
      <c r="A355" s="24" t="str">
        <f>IF(Ausgabenberechnung!E13=8,Ausgabenberechnung!B13,"")</f>
        <v/>
      </c>
      <c r="B355" s="24" t="str">
        <f>IF(Ausgabenberechnung!C29=8,Ausgabenberechnung!B29,IF(Ausgabenberechnung!D29=8,Ausgabenberechnung!B29,""))</f>
        <v/>
      </c>
      <c r="C355" s="24" t="str">
        <f>IF(Ausgabenberechnung!C45=8,Ausgabenberechnung!B45,IF(Ausgabenberechnung!D45=8,Ausgabenberechnung!B45,IF(Ausgabenberechnung!E45=8,Ausgabenberechnung!B45,IF(Ausgabenberechnung!F45=8,Ausgabenberechnung!B45,""))))</f>
        <v/>
      </c>
      <c r="D355" s="24" t="str">
        <f>IF(Ausgabenberechnung!C60=8,Ausgabenberechnung!B60,IF(Ausgabenberechnung!D60=8,Ausgabenberechnung!B60,IF(Ausgabenberechnung!E60=8,Ausgabenberechnung!B60,IF(Ausgabenberechnung!F60=8,Ausgabenberechnung!B60,IF(Ausgabenberechnung!G60=8,Ausgabenberechnung!B60,IF(Ausgabenberechnung!H60=8,Ausgabenberechnung!B60,""))))))</f>
        <v/>
      </c>
      <c r="E355" s="53" t="str">
        <f>IF(Ausgabenberechnung!E13=8,(Ausgabenberechnung!J13&amp;" "),"")&amp;IF(Ausgabenberechnung!C29=8,(Ausgabenberechnung!I29&amp;" "),"")&amp;IF(Ausgabenberechnung!D29=8,(Ausgabenberechnung!I29&amp;" "),"")&amp;IF(Ausgabenberechnung!C45=8,(Ausgabenberechnung!I45&amp;" "),"")&amp;IF(Ausgabenberechnung!D45=8,(Ausgabenberechnung!I45&amp;" "),"")&amp;IF(Ausgabenberechnung!E45=8,(Ausgabenberechnung!I45&amp;" "),"")&amp;IF(Ausgabenberechnung!F45=8,(Ausgabenberechnung!I45&amp;" "),"")&amp;IF(Ausgabenberechnung!C60=8,(Ausgabenberechnung!I60&amp;" "),"")&amp;IF(Ausgabenberechnung!D60=8,(Ausgabenberechnung!I60&amp;" "),"")&amp;IF(Ausgabenberechnung!E60=8,(Ausgabenberechnung!I60&amp;" "),"")&amp;IF(Ausgabenberechnung!F60=8,(Ausgabenberechnung!I60&amp;" "),"")&amp;IF(Ausgabenberechnung!G60=8,(Ausgabenberechnung!I60&amp;" "),"")&amp;IF(Ausgabenberechnung!H60=8,(Ausgabenberechnung!I60&amp;" "),"")</f>
        <v/>
      </c>
    </row>
    <row r="356" spans="1:5" ht="24.95" customHeight="1" x14ac:dyDescent="0.2">
      <c r="A356" s="24" t="str">
        <f>IF(Ausgabenberechnung!E14=8,Ausgabenberechnung!B14,"")</f>
        <v/>
      </c>
      <c r="B356" s="24" t="str">
        <f>IF(Ausgabenberechnung!C30=8,Ausgabenberechnung!B30,IF(Ausgabenberechnung!D30=8,Ausgabenberechnung!B30,""))</f>
        <v/>
      </c>
      <c r="C356" s="24" t="str">
        <f>IF(Ausgabenberechnung!C46=8,Ausgabenberechnung!B46,IF(Ausgabenberechnung!D46=8,Ausgabenberechnung!B46,IF(Ausgabenberechnung!E46=8,Ausgabenberechnung!B46,IF(Ausgabenberechnung!F46=8,Ausgabenberechnung!B46,""))))</f>
        <v/>
      </c>
      <c r="D356" s="23"/>
      <c r="E356" s="53" t="str">
        <f>IF(Ausgabenberechnung!E14=8,(Ausgabenberechnung!J14&amp;" "),"")&amp;IF(Ausgabenberechnung!C30=8,(Ausgabenberechnung!I30&amp;" "),"")&amp;IF(Ausgabenberechnung!D30=8,(Ausgabenberechnung!I30&amp;" "),"")&amp;IF(Ausgabenberechnung!C46=8,(Ausgabenberechnung!I46&amp;" "),"")&amp;IF(Ausgabenberechnung!D46=8,(Ausgabenberechnung!I46&amp;" "),"")&amp;IF(Ausgabenberechnung!E46=8,(Ausgabenberechnung!I46&amp;" "),"")&amp;IF(Ausgabenberechnung!F46=8,(Ausgabenberechnung!I46&amp;" "),"")</f>
        <v/>
      </c>
    </row>
    <row r="357" spans="1:5" ht="24.95" customHeight="1" x14ac:dyDescent="0.2">
      <c r="A357" s="24" t="str">
        <f>IF(Ausgabenberechnung!E15=8,Ausgabenberechnung!B15,"")</f>
        <v/>
      </c>
      <c r="B357" s="24" t="str">
        <f>IF(Ausgabenberechnung!C31=8,Ausgabenberechnung!B31,IF(Ausgabenberechnung!D31=8,Ausgabenberechnung!B31,""))</f>
        <v/>
      </c>
      <c r="C357" s="24" t="str">
        <f>IF(Ausgabenberechnung!C47=8,Ausgabenberechnung!B47,IF(Ausgabenberechnung!D47=8,Ausgabenberechnung!B47,IF(Ausgabenberechnung!E47=8,Ausgabenberechnung!B47,IF(Ausgabenberechnung!F47=8,Ausgabenberechnung!B47,""))))</f>
        <v/>
      </c>
      <c r="D357" s="23"/>
      <c r="E357" s="53" t="str">
        <f>IF(Ausgabenberechnung!E15=8,(Ausgabenberechnung!J15&amp;" "),"")&amp;IF(Ausgabenberechnung!C31=8,(Ausgabenberechnung!I31&amp;" "),"")&amp;IF(Ausgabenberechnung!D31=8,(Ausgabenberechnung!I31&amp;" "),"")&amp;IF(Ausgabenberechnung!C47=8,(Ausgabenberechnung!I47&amp;" "),"")&amp;IF(Ausgabenberechnung!D47=8,(Ausgabenberechnung!I47&amp;" "),"")&amp;IF(Ausgabenberechnung!E47=8,(Ausgabenberechnung!I47&amp;" "),"")&amp;IF(Ausgabenberechnung!F47=8,(Ausgabenberechnung!I47&amp;" "),"")</f>
        <v/>
      </c>
    </row>
    <row r="358" spans="1:5" ht="24.95" customHeight="1" x14ac:dyDescent="0.2">
      <c r="A358" s="24" t="str">
        <f>IF(Ausgabenberechnung!E16=8,Ausgabenberechnung!B16,"")</f>
        <v/>
      </c>
      <c r="B358" s="24" t="str">
        <f>IF(Ausgabenberechnung!C32=8,Ausgabenberechnung!B32,IF(Ausgabenberechnung!D32=8,Ausgabenberechnung!B32,""))</f>
        <v/>
      </c>
      <c r="C358" s="24" t="str">
        <f>IF(Ausgabenberechnung!C48=8,Ausgabenberechnung!B48,IF(Ausgabenberechnung!D48=8,Ausgabenberechnung!B48,IF(Ausgabenberechnung!E48=8,Ausgabenberechnung!B48,IF(Ausgabenberechnung!F48=8,Ausgabenberechnung!B48,""))))</f>
        <v/>
      </c>
      <c r="D358" s="23"/>
      <c r="E358" s="53" t="str">
        <f>IF(Ausgabenberechnung!E16=8,(Ausgabenberechnung!J16&amp;" "),"")&amp;IF(Ausgabenberechnung!C32=8,(Ausgabenberechnung!I32&amp;" "),"")&amp;IF(Ausgabenberechnung!D32=8,(Ausgabenberechnung!I32&amp;" "),"")&amp;IF(Ausgabenberechnung!C48=8,(Ausgabenberechnung!I48&amp;" "),"")&amp;IF(Ausgabenberechnung!D48=8,(Ausgabenberechnung!I48&amp;" "),"")&amp;IF(Ausgabenberechnung!E48=8,(Ausgabenberechnung!I48&amp;" "),"")&amp;IF(Ausgabenberechnung!F48=8,(Ausgabenberechnung!I48&amp;" "),"")</f>
        <v/>
      </c>
    </row>
    <row r="359" spans="1:5" ht="24.95" customHeight="1" x14ac:dyDescent="0.2">
      <c r="A359" s="24" t="str">
        <f>IF(Ausgabenberechnung!E17=8,Ausgabenberechnung!B17,"")</f>
        <v/>
      </c>
      <c r="B359" s="24" t="str">
        <f>IF(Ausgabenberechnung!C33=8,Ausgabenberechnung!B33,IF(Ausgabenberechnung!D33=8,Ausgabenberechnung!B33,""))</f>
        <v/>
      </c>
      <c r="C359" s="24" t="str">
        <f>IF(Ausgabenberechnung!C49=8,Ausgabenberechnung!B49,IF(Ausgabenberechnung!D49=8,Ausgabenberechnung!B49,IF(Ausgabenberechnung!E49=8,Ausgabenberechnung!B49,IF(Ausgabenberechnung!F49=8,Ausgabenberechnung!B49,""))))</f>
        <v/>
      </c>
      <c r="D359" s="23"/>
      <c r="E359" s="53" t="str">
        <f>IF(Ausgabenberechnung!E17=8,(Ausgabenberechnung!J17&amp;" "),"")&amp;IF(Ausgabenberechnung!C33=8,(Ausgabenberechnung!I33&amp;" "),"")&amp;IF(Ausgabenberechnung!D33=8,(Ausgabenberechnung!I33&amp;" "),"")&amp;IF(Ausgabenberechnung!C49=8,(Ausgabenberechnung!I49&amp;" "),"")&amp;IF(Ausgabenberechnung!D49=8,(Ausgabenberechnung!I49&amp;" "),"")&amp;IF(Ausgabenberechnung!E49=8,(Ausgabenberechnung!I49&amp;" "),"")&amp;IF(Ausgabenberechnung!F49=8,(Ausgabenberechnung!I49&amp;" "),"")</f>
        <v/>
      </c>
    </row>
    <row r="360" spans="1:5" ht="18" customHeight="1" x14ac:dyDescent="0.2">
      <c r="A360" s="54"/>
      <c r="B360" s="55"/>
      <c r="C360" s="55" t="s">
        <v>46</v>
      </c>
      <c r="D360" s="56">
        <f>SUM(A350:D359)</f>
        <v>230.32</v>
      </c>
      <c r="E360" s="22"/>
    </row>
    <row r="361" spans="1:5" ht="15" customHeight="1" x14ac:dyDescent="0.2">
      <c r="A361" s="33"/>
      <c r="B361" s="33"/>
      <c r="C361" s="33"/>
      <c r="D361" s="33"/>
      <c r="E361" s="33"/>
    </row>
    <row r="362" spans="1:5" ht="15" customHeight="1" x14ac:dyDescent="0.2">
      <c r="A362" s="33"/>
      <c r="B362" s="33"/>
      <c r="C362" s="33"/>
      <c r="D362" s="91">
        <f>Einnahmen!$A$18</f>
        <v>2163.69</v>
      </c>
      <c r="E362" s="92" t="s">
        <v>50</v>
      </c>
    </row>
    <row r="363" spans="1:5" ht="15" customHeight="1" x14ac:dyDescent="0.2">
      <c r="A363" s="33"/>
      <c r="B363" s="33"/>
      <c r="C363" s="58" t="s">
        <v>53</v>
      </c>
      <c r="D363" s="91">
        <f>SUMIF(Einnahmen!B25:B48,8,Einnahmen!A25:A48)</f>
        <v>0</v>
      </c>
      <c r="E363" s="92" t="s">
        <v>88</v>
      </c>
    </row>
    <row r="364" spans="1:5" ht="15" customHeight="1" x14ac:dyDescent="0.2">
      <c r="A364" s="33"/>
      <c r="B364" s="33"/>
      <c r="C364" s="33"/>
      <c r="D364" s="91">
        <f>SUM(D362,D363)</f>
        <v>2163.69</v>
      </c>
      <c r="E364" s="93" t="s">
        <v>51</v>
      </c>
    </row>
    <row r="365" spans="1:5" ht="15" customHeight="1" x14ac:dyDescent="0.2">
      <c r="A365" s="33"/>
      <c r="B365" s="33"/>
      <c r="C365" s="33"/>
      <c r="D365" s="91"/>
      <c r="E365" s="92"/>
    </row>
    <row r="366" spans="1:5" ht="15" customHeight="1" x14ac:dyDescent="0.2">
      <c r="A366" s="33"/>
      <c r="B366" s="33"/>
      <c r="C366" s="59" t="s">
        <v>54</v>
      </c>
      <c r="D366" s="91">
        <f>SUM(D344,D360)</f>
        <v>1331.22</v>
      </c>
      <c r="E366" s="92" t="s">
        <v>52</v>
      </c>
    </row>
    <row r="367" spans="1:5" ht="15" customHeight="1" x14ac:dyDescent="0.2">
      <c r="A367" s="33"/>
      <c r="B367" s="33"/>
      <c r="C367" s="33"/>
      <c r="D367" s="33"/>
      <c r="E367" s="60"/>
    </row>
    <row r="368" spans="1:5" ht="15" customHeight="1" x14ac:dyDescent="0.2">
      <c r="A368" s="33"/>
      <c r="B368" s="33"/>
      <c r="C368" s="33"/>
      <c r="D368" s="94">
        <f>SUM(D364-D366)</f>
        <v>832.47</v>
      </c>
      <c r="E368" s="95" t="s">
        <v>55</v>
      </c>
    </row>
    <row r="369" spans="1:5" x14ac:dyDescent="0.2">
      <c r="A369" s="33"/>
      <c r="B369" s="33"/>
      <c r="C369" s="33"/>
      <c r="D369" s="33"/>
      <c r="E369" s="33"/>
    </row>
    <row r="370" spans="1:5" ht="20.25" x14ac:dyDescent="0.3">
      <c r="A370" s="2" t="s">
        <v>33</v>
      </c>
      <c r="B370" s="2"/>
      <c r="C370" s="37">
        <f>(Einnahmen!D2)</f>
        <v>2008</v>
      </c>
      <c r="D370" s="37"/>
      <c r="E370" s="2" t="s">
        <v>58</v>
      </c>
    </row>
    <row r="371" spans="1:5" x14ac:dyDescent="0.2">
      <c r="A371" s="33"/>
      <c r="B371" s="33"/>
      <c r="C371" s="33"/>
      <c r="D371" s="33"/>
      <c r="E371" s="33"/>
    </row>
    <row r="372" spans="1:5" ht="18" customHeight="1" x14ac:dyDescent="0.25">
      <c r="A372" s="3" t="s">
        <v>39</v>
      </c>
      <c r="B372" s="3"/>
      <c r="C372" s="3"/>
      <c r="D372" s="38" t="s">
        <v>3</v>
      </c>
      <c r="E372" s="38" t="s">
        <v>4</v>
      </c>
    </row>
    <row r="373" spans="1:5" ht="15" customHeight="1" x14ac:dyDescent="0.2">
      <c r="A373" s="44" t="s">
        <v>37</v>
      </c>
      <c r="B373" s="44"/>
      <c r="C373" s="44"/>
      <c r="D373" s="45">
        <f>IF(Ausgabenberechnung!A67&gt;0,Ausgabenberechnung!A67,"")</f>
        <v>647.89</v>
      </c>
      <c r="E373" s="46" t="str">
        <f>IF(Ausgabenberechnung!A67&gt;0,Ausgabenberechnung!I67,"")</f>
        <v>Miete</v>
      </c>
    </row>
    <row r="374" spans="1:5" ht="15" customHeight="1" x14ac:dyDescent="0.2">
      <c r="A374" s="47" t="s">
        <v>38</v>
      </c>
      <c r="B374" s="47"/>
      <c r="C374" s="44"/>
      <c r="D374" s="45">
        <f>IF(Ausgabenberechnung!A68&gt;0, Ausgabenberechnung!A68,"")</f>
        <v>34.47</v>
      </c>
      <c r="E374" s="48" t="str">
        <f>IF(Ausgabenberechnung!A68&gt;0,Ausgabenberechnung!I68,"")</f>
        <v>Unfall-VS</v>
      </c>
    </row>
    <row r="375" spans="1:5" ht="15" customHeight="1" x14ac:dyDescent="0.2">
      <c r="A375" s="33"/>
      <c r="B375" s="33"/>
      <c r="C375" s="33"/>
      <c r="D375" s="45">
        <f>IF(Ausgabenberechnung!A69&gt;0,Ausgabenberechnung!A69,"")</f>
        <v>6.89</v>
      </c>
      <c r="E375" s="48" t="str">
        <f>IF(Ausgabenberechnung!A69&gt;0,Ausgabenberechnung!I69,"")</f>
        <v>Kabelmiete</v>
      </c>
    </row>
    <row r="376" spans="1:5" ht="15" customHeight="1" x14ac:dyDescent="0.2">
      <c r="A376" s="33"/>
      <c r="B376" s="33"/>
      <c r="C376" s="33"/>
      <c r="D376" s="45">
        <f>IF(Ausgabenberechnung!A70&gt;0,Ausgabenberechnung!A70,"")</f>
        <v>18</v>
      </c>
      <c r="E376" s="48" t="str">
        <f>IF(Ausgabenberechnung!A70&gt;0,Ausgabenberechnung!I70,"")</f>
        <v>GASAG</v>
      </c>
    </row>
    <row r="377" spans="1:5" ht="15" customHeight="1" x14ac:dyDescent="0.2">
      <c r="A377" s="33"/>
      <c r="B377" s="33"/>
      <c r="C377" s="33"/>
      <c r="D377" s="45">
        <f>IF(Ausgabenberechnung!A71&gt;0,Ausgabenberechnung!A71,"")</f>
        <v>9.25</v>
      </c>
      <c r="E377" s="48" t="str">
        <f>IF(Ausgabenberechnung!A71&gt;0,Ausgabenberechnung!I71,"")</f>
        <v>Zahn-VS Partner1</v>
      </c>
    </row>
    <row r="378" spans="1:5" ht="15" customHeight="1" x14ac:dyDescent="0.2">
      <c r="A378" s="33"/>
      <c r="B378" s="33"/>
      <c r="C378" s="33"/>
      <c r="D378" s="45">
        <f>IF(Ausgabenberechnung!A72&gt;0,Ausgabenberechnung!A72,"")</f>
        <v>8.15</v>
      </c>
      <c r="E378" s="48" t="str">
        <f>IF(Ausgabenberechnung!A72&gt;0,Ausgabenberechnung!I72,"")</f>
        <v>Zahn-VS Partner2</v>
      </c>
    </row>
    <row r="379" spans="1:5" ht="15" customHeight="1" x14ac:dyDescent="0.2">
      <c r="A379" s="33"/>
      <c r="B379" s="33"/>
      <c r="C379" s="33"/>
      <c r="D379" s="45">
        <f>IF(Ausgabenberechnung!A73&gt;0,Ausgabenberechnung!A73,"")</f>
        <v>71.25</v>
      </c>
      <c r="E379" s="48" t="str">
        <f>IF(Ausgabenberechnung!A73&gt;0,Ausgabenberechnung!I73,"")</f>
        <v>S-Bahn</v>
      </c>
    </row>
    <row r="380" spans="1:5" ht="15" customHeight="1" x14ac:dyDescent="0.2">
      <c r="A380" s="33"/>
      <c r="B380" s="33"/>
      <c r="C380" s="33"/>
      <c r="D380" s="45">
        <f>IF(Ausgabenberechnung!A74&gt;0,Ausgabenberechnung!A74,"")</f>
        <v>240</v>
      </c>
      <c r="E380" s="48" t="str">
        <f>IF(Ausgabenberechnung!A74&gt;0,Ausgabenberechnung!I74,"")</f>
        <v>Benzin</v>
      </c>
    </row>
    <row r="381" spans="1:5" ht="15" customHeight="1" x14ac:dyDescent="0.2">
      <c r="A381" s="33"/>
      <c r="B381" s="33"/>
      <c r="C381" s="33"/>
      <c r="D381" s="45">
        <f>IF(Ausgabenberechnung!A75&gt;0,Ausgabenberechnung!A75,"")</f>
        <v>35</v>
      </c>
      <c r="E381" s="48" t="str">
        <f>IF(Ausgabenberechnung!A75&gt;0,Ausgabenberechnung!I75,"")</f>
        <v>Telefon</v>
      </c>
    </row>
    <row r="382" spans="1:5" ht="15" customHeight="1" x14ac:dyDescent="0.2">
      <c r="A382" s="33"/>
      <c r="B382" s="33"/>
      <c r="C382" s="33"/>
      <c r="D382" s="45">
        <f>IF(Ausgabenberechnung!A76&gt;0,Ausgabenberechnung!A76,"")</f>
        <v>15</v>
      </c>
      <c r="E382" s="48" t="str">
        <f>IF(Ausgabenberechnung!A76&gt;0,Ausgabenberechnung!I76,"")</f>
        <v>Handy Partner1</v>
      </c>
    </row>
    <row r="383" spans="1:5" ht="15" customHeight="1" x14ac:dyDescent="0.2">
      <c r="A383" s="33"/>
      <c r="B383" s="33"/>
      <c r="C383" s="33"/>
      <c r="D383" s="45">
        <f>IF(Ausgabenberechnung!A77&gt;0,Ausgabenberechnung!A77,"")</f>
        <v>15</v>
      </c>
      <c r="E383" s="48" t="str">
        <f>IF(Ausgabenberechnung!A77&gt;0,Ausgabenberechnung!I77,"")</f>
        <v>Handy Partner2</v>
      </c>
    </row>
    <row r="384" spans="1:5" ht="15" customHeight="1" x14ac:dyDescent="0.2">
      <c r="A384" s="33"/>
      <c r="B384" s="33"/>
      <c r="C384" s="33"/>
      <c r="D384" s="45" t="str">
        <f>IF(Ausgabenberechnung!A78&gt;0,Ausgabenberechnung!A78,"")</f>
        <v/>
      </c>
      <c r="E384" s="48" t="str">
        <f>IF(Ausgabenberechnung!A78&gt;0,Ausgabenberechnung!I78,"")</f>
        <v/>
      </c>
    </row>
    <row r="385" spans="1:5" ht="15" customHeight="1" x14ac:dyDescent="0.2">
      <c r="A385" s="33"/>
      <c r="B385" s="33"/>
      <c r="C385" s="33"/>
      <c r="D385" s="45" t="str">
        <f>IF(Ausgabenberechnung!A79&gt;0,Ausgabenberechnung!A79,"")</f>
        <v/>
      </c>
      <c r="E385" s="48" t="str">
        <f>IF(Ausgabenberechnung!A79&gt;0,Ausgabenberechnung!I79,"")</f>
        <v/>
      </c>
    </row>
    <row r="386" spans="1:5" ht="15" customHeight="1" x14ac:dyDescent="0.2">
      <c r="A386" s="33"/>
      <c r="B386" s="33"/>
      <c r="C386" s="33"/>
      <c r="D386" s="45" t="str">
        <f>IF(Ausgabenberechnung!A80&gt;0,Ausgabenberechnung!A80,"")</f>
        <v/>
      </c>
      <c r="E386" s="48" t="str">
        <f>IF(Ausgabenberechnung!A80&gt;0,Ausgabenberechnung!I80,"")</f>
        <v/>
      </c>
    </row>
    <row r="387" spans="1:5" ht="15" customHeight="1" x14ac:dyDescent="0.2">
      <c r="A387" s="33"/>
      <c r="B387" s="33"/>
      <c r="C387" s="33"/>
      <c r="D387" s="45" t="str">
        <f>IF(Ausgabenberechnung!A81&gt;0,Ausgabenberechnung!A81,"")</f>
        <v/>
      </c>
      <c r="E387" s="48" t="str">
        <f>IF(Ausgabenberechnung!A81&gt;0,Ausgabenberechnung!I81,"")</f>
        <v/>
      </c>
    </row>
    <row r="388" spans="1:5" ht="15" customHeight="1" x14ac:dyDescent="0.2">
      <c r="A388" s="33"/>
      <c r="B388" s="33"/>
      <c r="C388" s="33"/>
      <c r="D388" s="45" t="str">
        <f>IF(Ausgabenberechnung!A82&gt;0,Ausgabenberechnung!A82,"")</f>
        <v/>
      </c>
      <c r="E388" s="48" t="str">
        <f>IF(Ausgabenberechnung!A82&gt;0,Ausgabenberechnung!I82,"")</f>
        <v/>
      </c>
    </row>
    <row r="389" spans="1:5" ht="15" customHeight="1" x14ac:dyDescent="0.2">
      <c r="A389" s="33"/>
      <c r="B389" s="33"/>
      <c r="C389" s="33"/>
      <c r="D389" s="45" t="str">
        <f>IF(Ausgabenberechnung!A83&gt;0,Ausgabenberechnung!A83,"")</f>
        <v/>
      </c>
      <c r="E389" s="48" t="str">
        <f>IF(Ausgabenberechnung!A83&gt;0,Ausgabenberechnung!I83,"")</f>
        <v/>
      </c>
    </row>
    <row r="390" spans="1:5" ht="18" customHeight="1" x14ac:dyDescent="0.2">
      <c r="A390" s="33"/>
      <c r="B390" s="33"/>
      <c r="C390" s="33"/>
      <c r="D390" s="31">
        <f>SUM(D373:D389)</f>
        <v>1100.9000000000001</v>
      </c>
      <c r="E390" s="22"/>
    </row>
    <row r="391" spans="1:5" ht="15" customHeight="1" x14ac:dyDescent="0.2">
      <c r="A391" s="33"/>
      <c r="B391" s="33"/>
      <c r="C391" s="33"/>
      <c r="D391" s="33"/>
      <c r="E391" s="33"/>
    </row>
    <row r="392" spans="1:5" ht="18" customHeight="1" x14ac:dyDescent="0.25">
      <c r="A392" s="3" t="s">
        <v>40</v>
      </c>
      <c r="B392" s="44" t="s">
        <v>41</v>
      </c>
      <c r="C392" s="33"/>
      <c r="D392" s="33"/>
      <c r="E392" s="33"/>
    </row>
    <row r="393" spans="1:5" ht="15" customHeight="1" x14ac:dyDescent="0.2">
      <c r="A393" s="33"/>
      <c r="B393" s="44"/>
      <c r="C393" s="33"/>
      <c r="D393" s="33"/>
      <c r="E393" s="33"/>
    </row>
    <row r="394" spans="1:5" ht="18" customHeight="1" x14ac:dyDescent="0.2">
      <c r="A394" s="49"/>
      <c r="B394" s="97" t="s">
        <v>75</v>
      </c>
      <c r="C394" s="50"/>
      <c r="D394" s="51"/>
      <c r="E394" s="52"/>
    </row>
    <row r="395" spans="1:5" ht="18" customHeight="1" x14ac:dyDescent="0.2">
      <c r="A395" s="38" t="s">
        <v>42</v>
      </c>
      <c r="B395" s="98" t="s">
        <v>43</v>
      </c>
      <c r="C395" s="38" t="s">
        <v>44</v>
      </c>
      <c r="D395" s="38" t="s">
        <v>45</v>
      </c>
      <c r="E395" s="38" t="s">
        <v>4</v>
      </c>
    </row>
    <row r="396" spans="1:5" ht="24.95" customHeight="1" x14ac:dyDescent="0.2">
      <c r="A396" s="24" t="str">
        <f>IF(Ausgabenberechnung!E8=9,Ausgabenberechnung!B8,"")</f>
        <v/>
      </c>
      <c r="B396" s="24">
        <f>IF(Ausgabenberechnung!C24=9,Ausgabenberechnung!B24,IF(Ausgabenberechnung!D24=9,Ausgabenberechnung!B24,""))</f>
        <v>356.39</v>
      </c>
      <c r="C396" s="24" t="str">
        <f>IF(Ausgabenberechnung!C40=9,Ausgabenberechnung!B40,IF(Ausgabenberechnung!D40=9,Ausgabenberechnung!B40,IF(Ausgabenberechnung!E40=9,Ausgabenberechnung!B40,IF(Ausgabenberechnung!F40=9,Ausgabenberechnung!B40,""))))</f>
        <v/>
      </c>
      <c r="D396" s="24" t="str">
        <f>IF(Ausgabenberechnung!C55=9,Ausgabenberechnung!B55,IF(Ausgabenberechnung!D55=9,Ausgabenberechnung!B55,IF(Ausgabenberechnung!E55=9,Ausgabenberechnung!B55,IF(Ausgabenberechnung!F55=9,Ausgabenberechnung!B55,IF(Ausgabenberechnung!G55=9,Ausgabenberechnung!B55,IF(Ausgabenberechnung!H55=9,Ausgabenberechnung!B55,""))))))</f>
        <v/>
      </c>
      <c r="E396" s="53" t="str">
        <f>IF(Ausgabenberechnung!E8=9,(Ausgabenberechnung!J8&amp;" "),"")&amp;IF(Ausgabenberechnung!C24=9,(Ausgabenberechnung!I24&amp;" "),"")&amp;IF(Ausgabenberechnung!D24=9,(Ausgabenberechnung!I24&amp;" "),"")&amp;IF(Ausgabenberechnung!C40=9,(Ausgabenberechnung!I40&amp;" "),"")&amp;IF(Ausgabenberechnung!D40=9,(Ausgabenberechnung!I40&amp;" "),"")&amp;IF(Ausgabenberechnung!E40=9,(Ausgabenberechnung!I40&amp;" "),"")&amp;IF(Ausgabenberechnung!F40=9,(Ausgabenberechnung!I40&amp;" "),"")&amp;IF(Ausgabenberechnung!C55=9,(Ausgabenberechnung!I55&amp;" "),"")&amp;IF(Ausgabenberechnung!D55=9,(Ausgabenberechnung!I55&amp;" "),"")&amp;IF(Ausgabenberechnung!E55=9,(Ausgabenberechnung!I55&amp;" "),"")&amp;IF(Ausgabenberechnung!F55=9,(Ausgabenberechnung!I55&amp;" "),"")&amp;IF(Ausgabenberechnung!G55=9,(Ausgabenberechnung!I55&amp;" "),"")&amp;IF(Ausgabenberechnung!H55=9,(Ausgabenberechnung!I55&amp;" "),"")</f>
        <v xml:space="preserve">Haftpflicht-Auto </v>
      </c>
    </row>
    <row r="397" spans="1:5" ht="24.95" customHeight="1" x14ac:dyDescent="0.2">
      <c r="A397" s="24" t="str">
        <f>IF(Ausgabenberechnung!E9=9,Ausgabenberechnung!B9,"")</f>
        <v/>
      </c>
      <c r="B397" s="24" t="str">
        <f>IF(Ausgabenberechnung!C25=9,Ausgabenberechnung!B25,IF(Ausgabenberechnung!D25=9,Ausgabenberechnung!B25,""))</f>
        <v/>
      </c>
      <c r="C397" s="24">
        <f>IF(Ausgabenberechnung!C41=9,Ausgabenberechnung!B41,IF(Ausgabenberechnung!D41=9,Ausgabenberechnung!B41,IF(Ausgabenberechnung!E41=9,Ausgabenberechnung!B41,IF(Ausgabenberechnung!F41=9,Ausgabenberechnung!B41,""))))</f>
        <v>51.09</v>
      </c>
      <c r="D397" s="24">
        <f>IF(Ausgabenberechnung!C56=9,Ausgabenberechnung!B56,IF(Ausgabenberechnung!D56=9,Ausgabenberechnung!B56,IF(Ausgabenberechnung!E56=9,Ausgabenberechnung!B56,IF(Ausgabenberechnung!F56=9,Ausgabenberechnung!B56,IF(Ausgabenberechnung!G56=9,Ausgabenberechnung!B56,IF(Ausgabenberechnung!H56=9,Ausgabenberechnung!B56,""))))))</f>
        <v>64</v>
      </c>
      <c r="E397" s="53" t="str">
        <f>IF(Ausgabenberechnung!E9=9,(Ausgabenberechnung!J9&amp;" "),"")&amp;IF(Ausgabenberechnung!C25=9,(Ausgabenberechnung!I25&amp;" "),"")&amp;IF(Ausgabenberechnung!D25=9,(Ausgabenberechnung!I25&amp;" "),"")&amp;IF(Ausgabenberechnung!C41=9,(Ausgabenberechnung!I41&amp;" "),"")&amp;IF(Ausgabenberechnung!D41=9,(Ausgabenberechnung!I41&amp;" "),"")&amp;IF(Ausgabenberechnung!E41=9,(Ausgabenberechnung!I41&amp;" "),"")&amp;IF(Ausgabenberechnung!F41=9,(Ausgabenberechnung!I41&amp;" "),"")&amp;IF(Ausgabenberechnung!C56=9,(Ausgabenberechnung!I56&amp;" "),"")&amp;IF(Ausgabenberechnung!D56=9,(Ausgabenberechnung!I56&amp;" "),"")&amp;IF(Ausgabenberechnung!E56=9,(Ausgabenberechnung!I56&amp;" "),"")&amp;IF(Ausgabenberechnung!F56=9,(Ausgabenberechnung!I56&amp;" "),"")&amp;IF(Ausgabenberechnung!G56=9,(Ausgabenberechnung!I56&amp;" "),"")&amp;IF(Ausgabenberechnung!H56=9,(Ausgabenberechnung!I56&amp;" "),"")</f>
        <v xml:space="preserve">Rundfunkgebühren Kurs </v>
      </c>
    </row>
    <row r="398" spans="1:5" ht="24.95" customHeight="1" x14ac:dyDescent="0.2">
      <c r="A398" s="24" t="str">
        <f>IF(Ausgabenberechnung!E10=9,Ausgabenberechnung!B10,"")</f>
        <v/>
      </c>
      <c r="B398" s="24" t="str">
        <f>IF(Ausgabenberechnung!C26=9,Ausgabenberechnung!B26,IF(Ausgabenberechnung!D26=9,Ausgabenberechnung!B26,""))</f>
        <v/>
      </c>
      <c r="C398" s="24" t="str">
        <f>IF(Ausgabenberechnung!C42=9,Ausgabenberechnung!B42,IF(Ausgabenberechnung!D42=9,Ausgabenberechnung!B42,IF(Ausgabenberechnung!E42=9,Ausgabenberechnung!B42,IF(Ausgabenberechnung!F42=9,Ausgabenberechnung!B42,""))))</f>
        <v/>
      </c>
      <c r="D398" s="24" t="str">
        <f>IF(Ausgabenberechnung!C57=9,Ausgabenberechnung!B57,IF(Ausgabenberechnung!D57=9,Ausgabenberechnung!B57,IF(Ausgabenberechnung!E57=9,Ausgabenberechnung!B57,IF(Ausgabenberechnung!F57=9,Ausgabenberechnung!B57,IF(Ausgabenberechnung!G57=9,Ausgabenberechnung!B57,IF(Ausgabenberechnung!H57=9,Ausgabenberechnung!B57,""))))))</f>
        <v/>
      </c>
      <c r="E398" s="53" t="str">
        <f>IF(Ausgabenberechnung!E10=9,(Ausgabenberechnung!J10&amp;" "),"")&amp;IF(Ausgabenberechnung!C26=9,(Ausgabenberechnung!I26&amp;" "),"")&amp;IF(Ausgabenberechnung!D26=9,(Ausgabenberechnung!I26&amp;" "),"")&amp;IF(Ausgabenberechnung!C42=9,(Ausgabenberechnung!I42&amp;" "),"")&amp;IF(Ausgabenberechnung!D42=9,(Ausgabenberechnung!I42&amp;" "),"")&amp;IF(Ausgabenberechnung!E42=9,(Ausgabenberechnung!I42&amp;" "),"")&amp;IF(Ausgabenberechnung!F42=9,(Ausgabenberechnung!I42&amp;" "),"")&amp;IF(Ausgabenberechnung!C57=9,(Ausgabenberechnung!I57&amp;" "),"")&amp;IF(Ausgabenberechnung!D57=9,(Ausgabenberechnung!I57&amp;" "),"")&amp;IF(Ausgabenberechnung!E57=9,(Ausgabenberechnung!I57&amp;" "),"")&amp;IF(Ausgabenberechnung!F57=9,(Ausgabenberechnung!I57&amp;" "),"")&amp;IF(Ausgabenberechnung!G57=9,(Ausgabenberechnung!I57&amp;" "),"")&amp;IF(Ausgabenberechnung!H57=9,(Ausgabenberechnung!I57&amp;" "),"")</f>
        <v/>
      </c>
    </row>
    <row r="399" spans="1:5" ht="24.95" customHeight="1" x14ac:dyDescent="0.2">
      <c r="A399" s="24" t="str">
        <f>IF(Ausgabenberechnung!E11=9,Ausgabenberechnung!B11,"")</f>
        <v/>
      </c>
      <c r="B399" s="24" t="str">
        <f>IF(Ausgabenberechnung!C27=9,Ausgabenberechnung!B27,IF(Ausgabenberechnung!D27=9,Ausgabenberechnung!B27,""))</f>
        <v/>
      </c>
      <c r="C399" s="24" t="str">
        <f>IF(Ausgabenberechnung!C43=9,Ausgabenberechnung!B43,IF(Ausgabenberechnung!D43=9,Ausgabenberechnung!B43,IF(Ausgabenberechnung!E43=9,Ausgabenberechnung!B43,IF(Ausgabenberechnung!F43=9,Ausgabenberechnung!B43,""))))</f>
        <v/>
      </c>
      <c r="D399" s="24" t="str">
        <f>IF(Ausgabenberechnung!C58=9,Ausgabenberechnung!B58,IF(Ausgabenberechnung!D58=9,Ausgabenberechnung!B58,IF(Ausgabenberechnung!E58=9,Ausgabenberechnung!B58,IF(Ausgabenberechnung!F58=9,Ausgabenberechnung!B58,IF(Ausgabenberechnung!G58=9,Ausgabenberechnung!B58,IF(Ausgabenberechnung!H58=9,Ausgabenberechnung!B58,""))))))</f>
        <v/>
      </c>
      <c r="E399" s="53" t="str">
        <f>IF(Ausgabenberechnung!E11=9,(Ausgabenberechnung!J11&amp;" "),"")&amp;IF(Ausgabenberechnung!C27=9,(Ausgabenberechnung!I27&amp;" "),"")&amp;IF(Ausgabenberechnung!D27=9,(Ausgabenberechnung!I27&amp;" "),"")&amp;IF(Ausgabenberechnung!C43=9,(Ausgabenberechnung!I43&amp;" "),"")&amp;IF(Ausgabenberechnung!D43=9,(Ausgabenberechnung!I43&amp;" "),"")&amp;IF(Ausgabenberechnung!E43=9,(Ausgabenberechnung!I43&amp;" "),"")&amp;IF(Ausgabenberechnung!F43=9,(Ausgabenberechnung!I43&amp;" "),"")&amp;IF(Ausgabenberechnung!C58=9,(Ausgabenberechnung!I58&amp;" "),"")&amp;IF(Ausgabenberechnung!D58=9,(Ausgabenberechnung!I58&amp;" "),"")&amp;IF(Ausgabenberechnung!E58=9,(Ausgabenberechnung!I58&amp;" "),"")&amp;IF(Ausgabenberechnung!F58=9,(Ausgabenberechnung!I58&amp;" "),"")&amp;IF(Ausgabenberechnung!G58=9,(Ausgabenberechnung!I58&amp;" "),"")&amp;IF(Ausgabenberechnung!H58=9,(Ausgabenberechnung!I58&amp;" "),"")</f>
        <v/>
      </c>
    </row>
    <row r="400" spans="1:5" ht="24.95" customHeight="1" x14ac:dyDescent="0.2">
      <c r="A400" s="24" t="str">
        <f>IF(Ausgabenberechnung!E12=9,Ausgabenberechnung!B12,"")</f>
        <v/>
      </c>
      <c r="B400" s="24" t="str">
        <f>IF(Ausgabenberechnung!C28=9,Ausgabenberechnung!B28,IF(Ausgabenberechnung!D28=9,Ausgabenberechnung!B28,""))</f>
        <v/>
      </c>
      <c r="C400" s="24" t="str">
        <f>IF(Ausgabenberechnung!C44=9,Ausgabenberechnung!B44,IF(Ausgabenberechnung!D44=9,Ausgabenberechnung!B44,IF(Ausgabenberechnung!E44=9,Ausgabenberechnung!B44,IF(Ausgabenberechnung!F44=9,Ausgabenberechnung!B44,""))))</f>
        <v/>
      </c>
      <c r="D400" s="24" t="str">
        <f>IF(Ausgabenberechnung!C59=9,Ausgabenberechnung!B59,IF(Ausgabenberechnung!D59=9,Ausgabenberechnung!B59,IF(Ausgabenberechnung!E59=9,Ausgabenberechnung!B59,IF(Ausgabenberechnung!F59=9,Ausgabenberechnung!B59,IF(Ausgabenberechnung!G59=9,Ausgabenberechnung!B59,IF(Ausgabenberechnung!H59=9,Ausgabenberechnung!B59,""))))))</f>
        <v/>
      </c>
      <c r="E400" s="53" t="str">
        <f>IF(Ausgabenberechnung!E12=9,(Ausgabenberechnung!J12&amp;" "),"")&amp;IF(Ausgabenberechnung!C28=9,(Ausgabenberechnung!I28&amp;" "),"")&amp;IF(Ausgabenberechnung!D28=9,(Ausgabenberechnung!I28&amp;" "),"")&amp;IF(Ausgabenberechnung!C44=9,(Ausgabenberechnung!I44&amp;" "),"")&amp;IF(Ausgabenberechnung!D44=9,(Ausgabenberechnung!I44&amp;" "),"")&amp;IF(Ausgabenberechnung!E44=9,(Ausgabenberechnung!I44&amp;" "),"")&amp;IF(Ausgabenberechnung!F44=9,(Ausgabenberechnung!I44&amp;" "),"")&amp;IF(Ausgabenberechnung!C59=9,(Ausgabenberechnung!I59&amp;" "),"")&amp;IF(Ausgabenberechnung!D59=9,(Ausgabenberechnung!I59&amp;" "),"")&amp;IF(Ausgabenberechnung!E59=9,(Ausgabenberechnung!I59&amp;" "),"")&amp;IF(Ausgabenberechnung!F59=9,(Ausgabenberechnung!I59&amp;" "),"")&amp;IF(Ausgabenberechnung!G59=9,(Ausgabenberechnung!I59&amp;" "),"")&amp;IF(Ausgabenberechnung!H59=9,(Ausgabenberechnung!I59&amp;" "),"")</f>
        <v/>
      </c>
    </row>
    <row r="401" spans="1:5" ht="24.95" customHeight="1" x14ac:dyDescent="0.2">
      <c r="A401" s="24" t="str">
        <f>IF(Ausgabenberechnung!E13=9,Ausgabenberechnung!B13,"")</f>
        <v/>
      </c>
      <c r="B401" s="24" t="str">
        <f>IF(Ausgabenberechnung!C29=9,Ausgabenberechnung!B29,IF(Ausgabenberechnung!D29=9,Ausgabenberechnung!B29,""))</f>
        <v/>
      </c>
      <c r="C401" s="24" t="str">
        <f>IF(Ausgabenberechnung!C45=9,Ausgabenberechnung!B45,IF(Ausgabenberechnung!D45=9,Ausgabenberechnung!B45,IF(Ausgabenberechnung!E45=9,Ausgabenberechnung!B45,IF(Ausgabenberechnung!F45=9,Ausgabenberechnung!B45,""))))</f>
        <v/>
      </c>
      <c r="D401" s="24" t="str">
        <f>IF(Ausgabenberechnung!C60=9,Ausgabenberechnung!B60,IF(Ausgabenberechnung!D60=9,Ausgabenberechnung!B60,IF(Ausgabenberechnung!E60=9,Ausgabenberechnung!B60,IF(Ausgabenberechnung!F60=9,Ausgabenberechnung!B60,IF(Ausgabenberechnung!G60=9,Ausgabenberechnung!B60,IF(Ausgabenberechnung!H60=9,Ausgabenberechnung!B60,""))))))</f>
        <v/>
      </c>
      <c r="E401" s="53" t="str">
        <f>IF(Ausgabenberechnung!E13=9,(Ausgabenberechnung!J13&amp;" "),"")&amp;IF(Ausgabenberechnung!C29=9,(Ausgabenberechnung!I29&amp;" "),"")&amp;IF(Ausgabenberechnung!D29=9,(Ausgabenberechnung!I29&amp;" "),"")&amp;IF(Ausgabenberechnung!C45=9,(Ausgabenberechnung!I45&amp;" "),"")&amp;IF(Ausgabenberechnung!D45=9,(Ausgabenberechnung!I45&amp;" "),"")&amp;IF(Ausgabenberechnung!E45=9,(Ausgabenberechnung!I45&amp;" "),"")&amp;IF(Ausgabenberechnung!F45=9,(Ausgabenberechnung!I45&amp;" "),"")&amp;IF(Ausgabenberechnung!C60=9,(Ausgabenberechnung!I60&amp;" "),"")&amp;IF(Ausgabenberechnung!D60=9,(Ausgabenberechnung!I60&amp;" "),"")&amp;IF(Ausgabenberechnung!E60=9,(Ausgabenberechnung!I60&amp;" "),"")&amp;IF(Ausgabenberechnung!F60=9,(Ausgabenberechnung!I60&amp;" "),"")&amp;IF(Ausgabenberechnung!G60=9,(Ausgabenberechnung!I60&amp;" "),"")&amp;IF(Ausgabenberechnung!H60=9,(Ausgabenberechnung!I60&amp;" "),"")</f>
        <v/>
      </c>
    </row>
    <row r="402" spans="1:5" ht="24.95" customHeight="1" x14ac:dyDescent="0.2">
      <c r="A402" s="24" t="str">
        <f>IF(Ausgabenberechnung!E14=9,Ausgabenberechnung!B14,"")</f>
        <v/>
      </c>
      <c r="B402" s="24" t="str">
        <f>IF(Ausgabenberechnung!C30=9,Ausgabenberechnung!B30,IF(Ausgabenberechnung!D30=9,Ausgabenberechnung!B30,""))</f>
        <v/>
      </c>
      <c r="C402" s="24" t="str">
        <f>IF(Ausgabenberechnung!C46=9,Ausgabenberechnung!B46,IF(Ausgabenberechnung!D46=9,Ausgabenberechnung!B46,IF(Ausgabenberechnung!E46=9,Ausgabenberechnung!B46,IF(Ausgabenberechnung!F46=9,Ausgabenberechnung!B46,""))))</f>
        <v/>
      </c>
      <c r="D402" s="23"/>
      <c r="E402" s="53" t="str">
        <f>IF(Ausgabenberechnung!E14=9,(Ausgabenberechnung!J14&amp;" "),"")&amp;IF(Ausgabenberechnung!C30=9,(Ausgabenberechnung!I30&amp;" "),"")&amp;IF(Ausgabenberechnung!D30=9,(Ausgabenberechnung!I30&amp;" "),"")&amp;IF(Ausgabenberechnung!C46=9,(Ausgabenberechnung!I46&amp;" "),"")&amp;IF(Ausgabenberechnung!D46=9,(Ausgabenberechnung!I46&amp;" "),"")&amp;IF(Ausgabenberechnung!E46=9,(Ausgabenberechnung!I46&amp;" "),"")&amp;IF(Ausgabenberechnung!F46=9,(Ausgabenberechnung!I46&amp;" "),"")</f>
        <v/>
      </c>
    </row>
    <row r="403" spans="1:5" ht="24.95" customHeight="1" x14ac:dyDescent="0.2">
      <c r="A403" s="24" t="str">
        <f>IF(Ausgabenberechnung!E15=9,Ausgabenberechnung!B15,"")</f>
        <v/>
      </c>
      <c r="B403" s="24" t="str">
        <f>IF(Ausgabenberechnung!C31=9,Ausgabenberechnung!B31,IF(Ausgabenberechnung!D31=9,Ausgabenberechnung!B31,""))</f>
        <v/>
      </c>
      <c r="C403" s="24" t="str">
        <f>IF(Ausgabenberechnung!C47=9,Ausgabenberechnung!B47,IF(Ausgabenberechnung!D47=9,Ausgabenberechnung!B47,IF(Ausgabenberechnung!E47=9,Ausgabenberechnung!B47,IF(Ausgabenberechnung!F47=9,Ausgabenberechnung!B47,""))))</f>
        <v/>
      </c>
      <c r="D403" s="23"/>
      <c r="E403" s="53" t="str">
        <f>IF(Ausgabenberechnung!E15=9,(Ausgabenberechnung!J15&amp;" "),"")&amp;IF(Ausgabenberechnung!C31=9,(Ausgabenberechnung!I31&amp;" "),"")&amp;IF(Ausgabenberechnung!D31=9,(Ausgabenberechnung!I31&amp;" "),"")&amp;IF(Ausgabenberechnung!C47=9,(Ausgabenberechnung!I47&amp;" "),"")&amp;IF(Ausgabenberechnung!D47=9,(Ausgabenberechnung!I47&amp;" "),"")&amp;IF(Ausgabenberechnung!E47=9,(Ausgabenberechnung!I47&amp;" "),"")&amp;IF(Ausgabenberechnung!F47=9,(Ausgabenberechnung!I47&amp;" "),"")</f>
        <v/>
      </c>
    </row>
    <row r="404" spans="1:5" ht="24.95" customHeight="1" x14ac:dyDescent="0.2">
      <c r="A404" s="24" t="str">
        <f>IF(Ausgabenberechnung!E16=9,Ausgabenberechnung!B16,"")</f>
        <v/>
      </c>
      <c r="B404" s="24" t="str">
        <f>IF(Ausgabenberechnung!C32=9,Ausgabenberechnung!B32,IF(Ausgabenberechnung!D32=9,Ausgabenberechnung!B32,""))</f>
        <v/>
      </c>
      <c r="C404" s="24" t="str">
        <f>IF(Ausgabenberechnung!C48=9,Ausgabenberechnung!B48,IF(Ausgabenberechnung!D48=9,Ausgabenberechnung!B48,IF(Ausgabenberechnung!E48=9,Ausgabenberechnung!B48,IF(Ausgabenberechnung!F48=9,Ausgabenberechnung!B48,""))))</f>
        <v/>
      </c>
      <c r="D404" s="23"/>
      <c r="E404" s="53" t="str">
        <f>IF(Ausgabenberechnung!E16=9,(Ausgabenberechnung!J16&amp;" "),"")&amp;IF(Ausgabenberechnung!C32=9,(Ausgabenberechnung!I32&amp;" "),"")&amp;IF(Ausgabenberechnung!D32=9,(Ausgabenberechnung!I32&amp;" "),"")&amp;IF(Ausgabenberechnung!C48=9,(Ausgabenberechnung!I48&amp;" "),"")&amp;IF(Ausgabenberechnung!D48=9,(Ausgabenberechnung!I48&amp;" "),"")&amp;IF(Ausgabenberechnung!E48=9,(Ausgabenberechnung!I48&amp;" "),"")&amp;IF(Ausgabenberechnung!F48=9,(Ausgabenberechnung!I48&amp;" "),"")</f>
        <v/>
      </c>
    </row>
    <row r="405" spans="1:5" ht="24.95" customHeight="1" x14ac:dyDescent="0.2">
      <c r="A405" s="24" t="str">
        <f>IF(Ausgabenberechnung!E17=9,Ausgabenberechnung!B17,"")</f>
        <v/>
      </c>
      <c r="B405" s="24" t="str">
        <f>IF(Ausgabenberechnung!C33=9,Ausgabenberechnung!B33,IF(Ausgabenberechnung!D33=9,Ausgabenberechnung!B33,""))</f>
        <v/>
      </c>
      <c r="C405" s="24" t="str">
        <f>IF(Ausgabenberechnung!C49=9,Ausgabenberechnung!B49,IF(Ausgabenberechnung!D49=9,Ausgabenberechnung!B49,IF(Ausgabenberechnung!E49=9,Ausgabenberechnung!B49,IF(Ausgabenberechnung!F49=9,Ausgabenberechnung!B49,""))))</f>
        <v/>
      </c>
      <c r="D405" s="23"/>
      <c r="E405" s="53" t="str">
        <f>IF(Ausgabenberechnung!E17=9,(Ausgabenberechnung!J17&amp;" "),"")&amp;IF(Ausgabenberechnung!C33=9,(Ausgabenberechnung!I33&amp;" "),"")&amp;IF(Ausgabenberechnung!D33=9,(Ausgabenberechnung!I33&amp;" "),"")&amp;IF(Ausgabenberechnung!C49=9,(Ausgabenberechnung!I49&amp;" "),"")&amp;IF(Ausgabenberechnung!D49=9,(Ausgabenberechnung!I49&amp;" "),"")&amp;IF(Ausgabenberechnung!E49=9,(Ausgabenberechnung!I49&amp;" "),"")&amp;IF(Ausgabenberechnung!F49=9,(Ausgabenberechnung!I49&amp;" "),"")</f>
        <v/>
      </c>
    </row>
    <row r="406" spans="1:5" ht="18" customHeight="1" x14ac:dyDescent="0.2">
      <c r="A406" s="54"/>
      <c r="B406" s="55"/>
      <c r="C406" s="55" t="s">
        <v>46</v>
      </c>
      <c r="D406" s="56">
        <f>SUM(A396:D405)</f>
        <v>471.48</v>
      </c>
      <c r="E406" s="22"/>
    </row>
    <row r="407" spans="1:5" ht="15" customHeight="1" x14ac:dyDescent="0.2">
      <c r="A407" s="33"/>
      <c r="B407" s="33"/>
      <c r="C407" s="33"/>
      <c r="D407" s="33"/>
      <c r="E407" s="33"/>
    </row>
    <row r="408" spans="1:5" ht="15" customHeight="1" x14ac:dyDescent="0.2">
      <c r="A408" s="33"/>
      <c r="B408" s="33"/>
      <c r="C408" s="33"/>
      <c r="D408" s="91">
        <f>Einnahmen!$A$18</f>
        <v>2163.69</v>
      </c>
      <c r="E408" s="92" t="s">
        <v>50</v>
      </c>
    </row>
    <row r="409" spans="1:5" ht="15" customHeight="1" x14ac:dyDescent="0.2">
      <c r="A409" s="33"/>
      <c r="B409" s="33"/>
      <c r="C409" s="58" t="s">
        <v>53</v>
      </c>
      <c r="D409" s="91">
        <f>SUMIF(Einnahmen!B25:B48,9,Einnahmen!A25:A48)</f>
        <v>0</v>
      </c>
      <c r="E409" s="92" t="s">
        <v>89</v>
      </c>
    </row>
    <row r="410" spans="1:5" ht="15" customHeight="1" x14ac:dyDescent="0.2">
      <c r="A410" s="33"/>
      <c r="B410" s="33"/>
      <c r="C410" s="33"/>
      <c r="D410" s="91">
        <f>SUM(D408,D409)</f>
        <v>2163.69</v>
      </c>
      <c r="E410" s="93" t="s">
        <v>51</v>
      </c>
    </row>
    <row r="411" spans="1:5" ht="15" customHeight="1" x14ac:dyDescent="0.2">
      <c r="A411" s="33"/>
      <c r="B411" s="33"/>
      <c r="C411" s="33"/>
      <c r="D411" s="91"/>
      <c r="E411" s="92"/>
    </row>
    <row r="412" spans="1:5" ht="15" customHeight="1" x14ac:dyDescent="0.2">
      <c r="A412" s="33"/>
      <c r="B412" s="33"/>
      <c r="C412" s="59" t="s">
        <v>54</v>
      </c>
      <c r="D412" s="91">
        <f>SUM(D390,D406)</f>
        <v>1572.38</v>
      </c>
      <c r="E412" s="92" t="s">
        <v>52</v>
      </c>
    </row>
    <row r="413" spans="1:5" ht="15" customHeight="1" x14ac:dyDescent="0.2">
      <c r="A413" s="33"/>
      <c r="B413" s="33"/>
      <c r="C413" s="33"/>
      <c r="D413" s="33"/>
      <c r="E413" s="60"/>
    </row>
    <row r="414" spans="1:5" ht="15" customHeight="1" x14ac:dyDescent="0.2">
      <c r="A414" s="33"/>
      <c r="B414" s="33"/>
      <c r="C414" s="33"/>
      <c r="D414" s="94">
        <f>SUM(D410-D412)</f>
        <v>591.30999999999995</v>
      </c>
      <c r="E414" s="95" t="s">
        <v>55</v>
      </c>
    </row>
    <row r="415" spans="1:5" x14ac:dyDescent="0.2">
      <c r="A415" s="33"/>
      <c r="B415" s="33"/>
      <c r="C415" s="33"/>
      <c r="D415" s="33"/>
      <c r="E415" s="33"/>
    </row>
    <row r="416" spans="1:5" ht="20.25" x14ac:dyDescent="0.3">
      <c r="A416" s="2" t="s">
        <v>34</v>
      </c>
      <c r="B416" s="37">
        <f>(Einnahmen!D2)</f>
        <v>2008</v>
      </c>
      <c r="C416" s="37"/>
      <c r="D416" s="37"/>
      <c r="E416" s="2" t="s">
        <v>58</v>
      </c>
    </row>
    <row r="417" spans="1:5" ht="12.75" customHeight="1" x14ac:dyDescent="0.3">
      <c r="A417" s="33"/>
      <c r="B417" s="2"/>
      <c r="C417" s="37"/>
      <c r="D417" s="37"/>
      <c r="E417" s="33"/>
    </row>
    <row r="418" spans="1:5" ht="18" customHeight="1" x14ac:dyDescent="0.25">
      <c r="A418" s="3" t="s">
        <v>39</v>
      </c>
      <c r="B418" s="3"/>
      <c r="C418" s="3"/>
      <c r="D418" s="38" t="s">
        <v>3</v>
      </c>
      <c r="E418" s="38" t="s">
        <v>4</v>
      </c>
    </row>
    <row r="419" spans="1:5" ht="15" customHeight="1" x14ac:dyDescent="0.2">
      <c r="A419" s="44" t="s">
        <v>37</v>
      </c>
      <c r="B419" s="44"/>
      <c r="C419" s="44"/>
      <c r="D419" s="45">
        <f>IF(Ausgabenberechnung!A67&gt;0,Ausgabenberechnung!A67,"")</f>
        <v>647.89</v>
      </c>
      <c r="E419" s="46" t="str">
        <f>IF(Ausgabenberechnung!A67&gt;0,Ausgabenberechnung!I67,"")</f>
        <v>Miete</v>
      </c>
    </row>
    <row r="420" spans="1:5" ht="15" customHeight="1" x14ac:dyDescent="0.2">
      <c r="A420" s="47" t="s">
        <v>38</v>
      </c>
      <c r="B420" s="47"/>
      <c r="C420" s="44"/>
      <c r="D420" s="45">
        <f>IF(Ausgabenberechnung!A68&gt;0, Ausgabenberechnung!A68,"")</f>
        <v>34.47</v>
      </c>
      <c r="E420" s="48" t="str">
        <f>IF(Ausgabenberechnung!A68&gt;0,Ausgabenberechnung!I68,"")</f>
        <v>Unfall-VS</v>
      </c>
    </row>
    <row r="421" spans="1:5" ht="15" customHeight="1" x14ac:dyDescent="0.2">
      <c r="A421" s="33"/>
      <c r="B421" s="33"/>
      <c r="C421" s="33"/>
      <c r="D421" s="45">
        <f>IF(Ausgabenberechnung!A69&gt;0,Ausgabenberechnung!A69,"")</f>
        <v>6.89</v>
      </c>
      <c r="E421" s="48" t="str">
        <f>IF(Ausgabenberechnung!A69&gt;0,Ausgabenberechnung!I69,"")</f>
        <v>Kabelmiete</v>
      </c>
    </row>
    <row r="422" spans="1:5" ht="15" customHeight="1" x14ac:dyDescent="0.2">
      <c r="A422" s="33"/>
      <c r="B422" s="33"/>
      <c r="C422" s="33"/>
      <c r="D422" s="45">
        <f>IF(Ausgabenberechnung!A70&gt;0,Ausgabenberechnung!A70,"")</f>
        <v>18</v>
      </c>
      <c r="E422" s="48" t="str">
        <f>IF(Ausgabenberechnung!A70&gt;0,Ausgabenberechnung!I70,"")</f>
        <v>GASAG</v>
      </c>
    </row>
    <row r="423" spans="1:5" ht="15" customHeight="1" x14ac:dyDescent="0.2">
      <c r="A423" s="33"/>
      <c r="B423" s="33"/>
      <c r="C423" s="33"/>
      <c r="D423" s="45">
        <f>IF(Ausgabenberechnung!A71&gt;0,Ausgabenberechnung!A71,"")</f>
        <v>9.25</v>
      </c>
      <c r="E423" s="48" t="str">
        <f>IF(Ausgabenberechnung!A71&gt;0,Ausgabenberechnung!I71,"")</f>
        <v>Zahn-VS Partner1</v>
      </c>
    </row>
    <row r="424" spans="1:5" ht="15" customHeight="1" x14ac:dyDescent="0.2">
      <c r="A424" s="33"/>
      <c r="B424" s="33"/>
      <c r="C424" s="33"/>
      <c r="D424" s="45">
        <f>IF(Ausgabenberechnung!A72&gt;0,Ausgabenberechnung!A72,"")</f>
        <v>8.15</v>
      </c>
      <c r="E424" s="48" t="str">
        <f>IF(Ausgabenberechnung!A72&gt;0,Ausgabenberechnung!I72,"")</f>
        <v>Zahn-VS Partner2</v>
      </c>
    </row>
    <row r="425" spans="1:5" ht="15" customHeight="1" x14ac:dyDescent="0.2">
      <c r="A425" s="33"/>
      <c r="B425" s="33"/>
      <c r="C425" s="33"/>
      <c r="D425" s="45">
        <f>IF(Ausgabenberechnung!A73&gt;0,Ausgabenberechnung!A73,"")</f>
        <v>71.25</v>
      </c>
      <c r="E425" s="48" t="str">
        <f>IF(Ausgabenberechnung!A73&gt;0,Ausgabenberechnung!I73,"")</f>
        <v>S-Bahn</v>
      </c>
    </row>
    <row r="426" spans="1:5" ht="15" customHeight="1" x14ac:dyDescent="0.2">
      <c r="A426" s="33"/>
      <c r="B426" s="33"/>
      <c r="C426" s="33"/>
      <c r="D426" s="45">
        <f>IF(Ausgabenberechnung!A74&gt;0,Ausgabenberechnung!A74,"")</f>
        <v>240</v>
      </c>
      <c r="E426" s="48" t="str">
        <f>IF(Ausgabenberechnung!A74&gt;0,Ausgabenberechnung!I74,"")</f>
        <v>Benzin</v>
      </c>
    </row>
    <row r="427" spans="1:5" ht="15" customHeight="1" x14ac:dyDescent="0.2">
      <c r="A427" s="33"/>
      <c r="B427" s="33"/>
      <c r="C427" s="33"/>
      <c r="D427" s="45">
        <f>IF(Ausgabenberechnung!A75&gt;0,Ausgabenberechnung!A75,"")</f>
        <v>35</v>
      </c>
      <c r="E427" s="48" t="str">
        <f>IF(Ausgabenberechnung!A75&gt;0,Ausgabenberechnung!I75,"")</f>
        <v>Telefon</v>
      </c>
    </row>
    <row r="428" spans="1:5" ht="15" customHeight="1" x14ac:dyDescent="0.2">
      <c r="A428" s="33"/>
      <c r="B428" s="33"/>
      <c r="C428" s="33"/>
      <c r="D428" s="45">
        <f>IF(Ausgabenberechnung!A76&gt;0,Ausgabenberechnung!A76,"")</f>
        <v>15</v>
      </c>
      <c r="E428" s="48" t="str">
        <f>IF(Ausgabenberechnung!A76&gt;0,Ausgabenberechnung!I76,"")</f>
        <v>Handy Partner1</v>
      </c>
    </row>
    <row r="429" spans="1:5" ht="15" customHeight="1" x14ac:dyDescent="0.2">
      <c r="A429" s="33"/>
      <c r="B429" s="33"/>
      <c r="C429" s="33"/>
      <c r="D429" s="45">
        <f>IF(Ausgabenberechnung!A77&gt;0,Ausgabenberechnung!A77,"")</f>
        <v>15</v>
      </c>
      <c r="E429" s="48" t="str">
        <f>IF(Ausgabenberechnung!A77&gt;0,Ausgabenberechnung!I77,"")</f>
        <v>Handy Partner2</v>
      </c>
    </row>
    <row r="430" spans="1:5" ht="15" customHeight="1" x14ac:dyDescent="0.2">
      <c r="A430" s="33"/>
      <c r="B430" s="33"/>
      <c r="C430" s="33"/>
      <c r="D430" s="45" t="str">
        <f>IF(Ausgabenberechnung!A78&gt;0,Ausgabenberechnung!A78,"")</f>
        <v/>
      </c>
      <c r="E430" s="48" t="str">
        <f>IF(Ausgabenberechnung!A78&gt;0,Ausgabenberechnung!I78,"")</f>
        <v/>
      </c>
    </row>
    <row r="431" spans="1:5" ht="15" customHeight="1" x14ac:dyDescent="0.2">
      <c r="A431" s="33"/>
      <c r="B431" s="33"/>
      <c r="C431" s="33"/>
      <c r="D431" s="45" t="str">
        <f>IF(Ausgabenberechnung!A79&gt;0,Ausgabenberechnung!A79,"")</f>
        <v/>
      </c>
      <c r="E431" s="48" t="str">
        <f>IF(Ausgabenberechnung!A79&gt;0,Ausgabenberechnung!I79,"")</f>
        <v/>
      </c>
    </row>
    <row r="432" spans="1:5" ht="15" customHeight="1" x14ac:dyDescent="0.2">
      <c r="A432" s="33"/>
      <c r="B432" s="33"/>
      <c r="C432" s="33"/>
      <c r="D432" s="45" t="str">
        <f>IF(Ausgabenberechnung!A80&gt;0,Ausgabenberechnung!A80,"")</f>
        <v/>
      </c>
      <c r="E432" s="48" t="str">
        <f>IF(Ausgabenberechnung!A80&gt;0,Ausgabenberechnung!I80,"")</f>
        <v/>
      </c>
    </row>
    <row r="433" spans="1:5" ht="15" customHeight="1" x14ac:dyDescent="0.2">
      <c r="A433" s="33"/>
      <c r="B433" s="33"/>
      <c r="C433" s="33"/>
      <c r="D433" s="45" t="str">
        <f>IF(Ausgabenberechnung!A81&gt;0,Ausgabenberechnung!A81,"")</f>
        <v/>
      </c>
      <c r="E433" s="48" t="str">
        <f>IF(Ausgabenberechnung!A81&gt;0,Ausgabenberechnung!I81,"")</f>
        <v/>
      </c>
    </row>
    <row r="434" spans="1:5" ht="15" customHeight="1" x14ac:dyDescent="0.2">
      <c r="A434" s="33"/>
      <c r="B434" s="33"/>
      <c r="C434" s="33"/>
      <c r="D434" s="45" t="str">
        <f>IF(Ausgabenberechnung!A82&gt;0,Ausgabenberechnung!A82,"")</f>
        <v/>
      </c>
      <c r="E434" s="48" t="str">
        <f>IF(Ausgabenberechnung!A82&gt;0,Ausgabenberechnung!I82,"")</f>
        <v/>
      </c>
    </row>
    <row r="435" spans="1:5" ht="15" customHeight="1" x14ac:dyDescent="0.2">
      <c r="A435" s="33"/>
      <c r="B435" s="33"/>
      <c r="C435" s="33"/>
      <c r="D435" s="45" t="str">
        <f>IF(Ausgabenberechnung!A83&gt;0,Ausgabenberechnung!A83,"")</f>
        <v/>
      </c>
      <c r="E435" s="48" t="str">
        <f>IF(Ausgabenberechnung!A83&gt;0,Ausgabenberechnung!I83,"")</f>
        <v/>
      </c>
    </row>
    <row r="436" spans="1:5" ht="18" customHeight="1" x14ac:dyDescent="0.2">
      <c r="A436" s="33"/>
      <c r="B436" s="33"/>
      <c r="C436" s="33"/>
      <c r="D436" s="31">
        <f>SUM(D419:D435)</f>
        <v>1100.9000000000001</v>
      </c>
      <c r="E436" s="22"/>
    </row>
    <row r="437" spans="1:5" x14ac:dyDescent="0.2">
      <c r="A437" s="33"/>
      <c r="B437" s="33"/>
      <c r="C437" s="33"/>
      <c r="D437" s="33"/>
      <c r="E437" s="33"/>
    </row>
    <row r="438" spans="1:5" ht="18" customHeight="1" x14ac:dyDescent="0.25">
      <c r="A438" s="3" t="s">
        <v>40</v>
      </c>
      <c r="B438" s="44" t="s">
        <v>41</v>
      </c>
      <c r="C438" s="33"/>
      <c r="D438" s="33"/>
      <c r="E438" s="33"/>
    </row>
    <row r="439" spans="1:5" ht="15" customHeight="1" x14ac:dyDescent="0.2">
      <c r="A439" s="33"/>
      <c r="B439" s="44"/>
      <c r="C439" s="33"/>
      <c r="D439" s="33"/>
      <c r="E439" s="33"/>
    </row>
    <row r="440" spans="1:5" ht="18" customHeight="1" x14ac:dyDescent="0.2">
      <c r="A440" s="49"/>
      <c r="B440" s="97" t="s">
        <v>75</v>
      </c>
      <c r="C440" s="50"/>
      <c r="D440" s="51"/>
      <c r="E440" s="52"/>
    </row>
    <row r="441" spans="1:5" ht="18" customHeight="1" x14ac:dyDescent="0.2">
      <c r="A441" s="38" t="s">
        <v>42</v>
      </c>
      <c r="B441" s="98" t="s">
        <v>43</v>
      </c>
      <c r="C441" s="38" t="s">
        <v>44</v>
      </c>
      <c r="D441" s="38" t="s">
        <v>45</v>
      </c>
      <c r="E441" s="38" t="s">
        <v>4</v>
      </c>
    </row>
    <row r="442" spans="1:5" ht="24.95" customHeight="1" x14ac:dyDescent="0.2">
      <c r="A442" s="24" t="str">
        <f>IF(Ausgabenberechnung!E8=10,Ausgabenberechnung!B8,"")</f>
        <v/>
      </c>
      <c r="B442" s="24" t="str">
        <f>IF(Ausgabenberechnung!C24=10,Ausgabenberechnung!B24,IF(Ausgabenberechnung!D24=10,Ausgabenberechnung!B24,""))</f>
        <v/>
      </c>
      <c r="C442" s="24" t="str">
        <f>IF(Ausgabenberechnung!C40=10,Ausgabenberechnung!B40,IF(Ausgabenberechnung!D40=10,Ausgabenberechnung!B40,IF(Ausgabenberechnung!E40=10,Ausgabenberechnung!B40,IF(Ausgabenberechnung!F40=10,Ausgabenberechnung!B40,""))))</f>
        <v/>
      </c>
      <c r="D442" s="24">
        <f>IF(Ausgabenberechnung!C55=10,Ausgabenberechnung!B55,IF(Ausgabenberechnung!D55=10,Ausgabenberechnung!B55,IF(Ausgabenberechnung!E55=10,Ausgabenberechnung!B55,IF(Ausgabenberechnung!F55=10,Ausgabenberechnung!B55,IF(Ausgabenberechnung!G55=10,Ausgabenberechnung!B55,IF(Ausgabenberechnung!H55=10,Ausgabenberechnung!B55,""))))))</f>
        <v>36.47</v>
      </c>
      <c r="E442" s="53" t="str">
        <f>IF(Ausgabenberechnung!E8=10,(Ausgabenberechnung!J8&amp;" "),"")&amp;IF(Ausgabenberechnung!C24=10,(Ausgabenberechnung!I24&amp;" "),"")&amp;IF(Ausgabenberechnung!D24=10,(Ausgabenberechnung!I24&amp;" "),"")&amp;IF(Ausgabenberechnung!C40=10,(Ausgabenberechnung!I40&amp;" "),"")&amp;IF(Ausgabenberechnung!D40=10,(Ausgabenberechnung!I40&amp;" "),"")&amp;IF(Ausgabenberechnung!E40=10,(Ausgabenberechnung!I40&amp;" "),"")&amp;IF(Ausgabenberechnung!F40=10,(Ausgabenberechnung!I40&amp;" "),"")&amp;IF(Ausgabenberechnung!C55=10,(Ausgabenberechnung!I55&amp;" "),"")&amp;IF(Ausgabenberechnung!D55=10,(Ausgabenberechnung!I55&amp;" "),"")&amp;IF(Ausgabenberechnung!E55=10,(Ausgabenberechnung!I55&amp;" "),"")&amp;IF(Ausgabenberechnung!F55=10,(Ausgabenberechnung!I55&amp;" "),"")&amp;IF(Ausgabenberechnung!G55=10,(Ausgabenberechnung!I55&amp;" "),"")&amp;IF(Ausgabenberechnung!H55=10,(Ausgabenberechnung!I55&amp;" "),"")</f>
        <v xml:space="preserve">Strom </v>
      </c>
    </row>
    <row r="443" spans="1:5" ht="24.95" customHeight="1" x14ac:dyDescent="0.2">
      <c r="A443" s="24">
        <f>IF(Ausgabenberechnung!E9=10,Ausgabenberechnung!B9,"")</f>
        <v>27.32</v>
      </c>
      <c r="B443" s="24">
        <f>IF(Ausgabenberechnung!C25=10,Ausgabenberechnung!B25,IF(Ausgabenberechnung!D25=10,Ausgabenberechnung!B25,""))</f>
        <v>89</v>
      </c>
      <c r="C443" s="24" t="str">
        <f>IF(Ausgabenberechnung!C41=10,Ausgabenberechnung!B41,IF(Ausgabenberechnung!D41=10,Ausgabenberechnung!B41,IF(Ausgabenberechnung!E41=10,Ausgabenberechnung!B41,IF(Ausgabenberechnung!F41=10,Ausgabenberechnung!B41,""))))</f>
        <v/>
      </c>
      <c r="D443" s="24" t="str">
        <f>IF(Ausgabenberechnung!C56=10,Ausgabenberechnung!B56,IF(Ausgabenberechnung!D56=10,Ausgabenberechnung!B56,IF(Ausgabenberechnung!E56=10,Ausgabenberechnung!B56,IF(Ausgabenberechnung!F56=10,Ausgabenberechnung!B56,IF(Ausgabenberechnung!G56=10,Ausgabenberechnung!B56,IF(Ausgabenberechnung!H56=10,Ausgabenberechnung!B56,""))))))</f>
        <v/>
      </c>
      <c r="E443" s="53" t="str">
        <f>IF(Ausgabenberechnung!E9=10,(Ausgabenberechnung!J9&amp;" "),"")&amp;IF(Ausgabenberechnung!C25=10,(Ausgabenberechnung!I25&amp;" "),"")&amp;IF(Ausgabenberechnung!D25=10,(Ausgabenberechnung!I25&amp;" "),"")&amp;IF(Ausgabenberechnung!C41=10,(Ausgabenberechnung!I41&amp;" "),"")&amp;IF(Ausgabenberechnung!D41=10,(Ausgabenberechnung!I41&amp;" "),"")&amp;IF(Ausgabenberechnung!E41=10,(Ausgabenberechnung!I41&amp;" "),"")&amp;IF(Ausgabenberechnung!F41=10,(Ausgabenberechnung!I41&amp;" "),"")&amp;IF(Ausgabenberechnung!C56=10,(Ausgabenberechnung!I56&amp;" "),"")&amp;IF(Ausgabenberechnung!D56=10,(Ausgabenberechnung!I56&amp;" "),"")&amp;IF(Ausgabenberechnung!E56=10,(Ausgabenberechnung!I56&amp;" "),"")&amp;IF(Ausgabenberechnung!F56=10,(Ausgabenberechnung!I56&amp;" "),"")&amp;IF(Ausgabenberechnung!G56=10,(Ausgabenberechnung!I56&amp;" "),"")&amp;IF(Ausgabenberechnung!H56=10,(Ausgabenberechnung!I56&amp;" "),"")</f>
        <v xml:space="preserve">Auslands-KV Feuer-VS Laube </v>
      </c>
    </row>
    <row r="444" spans="1:5" ht="24.95" customHeight="1" x14ac:dyDescent="0.2">
      <c r="A444" s="24" t="str">
        <f>IF(Ausgabenberechnung!E10=10,Ausgabenberechnung!B10,"")</f>
        <v/>
      </c>
      <c r="B444" s="24" t="str">
        <f>IF(Ausgabenberechnung!C26=10,Ausgabenberechnung!B26,IF(Ausgabenberechnung!D26=10,Ausgabenberechnung!B26,""))</f>
        <v/>
      </c>
      <c r="C444" s="24" t="str">
        <f>IF(Ausgabenberechnung!C42=10,Ausgabenberechnung!B42,IF(Ausgabenberechnung!D42=10,Ausgabenberechnung!B42,IF(Ausgabenberechnung!E42=10,Ausgabenberechnung!B42,IF(Ausgabenberechnung!F42=10,Ausgabenberechnung!B42,""))))</f>
        <v/>
      </c>
      <c r="D444" s="24" t="str">
        <f>IF(Ausgabenberechnung!C57=10,Ausgabenberechnung!B57,IF(Ausgabenberechnung!D57=10,Ausgabenberechnung!B57,IF(Ausgabenberechnung!E57=10,Ausgabenberechnung!B57,IF(Ausgabenberechnung!F57=10,Ausgabenberechnung!B57,IF(Ausgabenberechnung!G57=10,Ausgabenberechnung!B57,IF(Ausgabenberechnung!H57=10,Ausgabenberechnung!B57,""))))))</f>
        <v/>
      </c>
      <c r="E444" s="53" t="str">
        <f>IF(Ausgabenberechnung!E10=10,(Ausgabenberechnung!J10&amp;" "),"")&amp;IF(Ausgabenberechnung!C26=10,(Ausgabenberechnung!I26&amp;" "),"")&amp;IF(Ausgabenberechnung!D26=10,(Ausgabenberechnung!I26&amp;" "),"")&amp;IF(Ausgabenberechnung!C42=10,(Ausgabenberechnung!I42&amp;" "),"")&amp;IF(Ausgabenberechnung!D42=10,(Ausgabenberechnung!I42&amp;" "),"")&amp;IF(Ausgabenberechnung!E42=10,(Ausgabenberechnung!I42&amp;" "),"")&amp;IF(Ausgabenberechnung!F42=10,(Ausgabenberechnung!I42&amp;" "),"")&amp;IF(Ausgabenberechnung!C57=10,(Ausgabenberechnung!I57&amp;" "),"")&amp;IF(Ausgabenberechnung!D57=10,(Ausgabenberechnung!I57&amp;" "),"")&amp;IF(Ausgabenberechnung!E57=10,(Ausgabenberechnung!I57&amp;" "),"")&amp;IF(Ausgabenberechnung!F57=10,(Ausgabenberechnung!I57&amp;" "),"")&amp;IF(Ausgabenberechnung!G57=10,(Ausgabenberechnung!I57&amp;" "),"")&amp;IF(Ausgabenberechnung!H57=10,(Ausgabenberechnung!I57&amp;" "),"")</f>
        <v/>
      </c>
    </row>
    <row r="445" spans="1:5" ht="24.95" customHeight="1" x14ac:dyDescent="0.2">
      <c r="A445" s="24" t="str">
        <f>IF(Ausgabenberechnung!E11=10,Ausgabenberechnung!B11,"")</f>
        <v/>
      </c>
      <c r="B445" s="24" t="str">
        <f>IF(Ausgabenberechnung!C27=10,Ausgabenberechnung!B27,IF(Ausgabenberechnung!D27=10,Ausgabenberechnung!B27,""))</f>
        <v/>
      </c>
      <c r="C445" s="24" t="str">
        <f>IF(Ausgabenberechnung!C43=10,Ausgabenberechnung!B43,IF(Ausgabenberechnung!D43=10,Ausgabenberechnung!B43,IF(Ausgabenberechnung!E43=10,Ausgabenberechnung!B43,IF(Ausgabenberechnung!F43=10,Ausgabenberechnung!B43,""))))</f>
        <v/>
      </c>
      <c r="D445" s="24" t="str">
        <f>IF(Ausgabenberechnung!C58=10,Ausgabenberechnung!B58,IF(Ausgabenberechnung!D58=10,Ausgabenberechnung!B58,IF(Ausgabenberechnung!E58=10,Ausgabenberechnung!B58,IF(Ausgabenberechnung!F58=10,Ausgabenberechnung!B58,IF(Ausgabenberechnung!G58=10,Ausgabenberechnung!B58,IF(Ausgabenberechnung!H58=10,Ausgabenberechnung!B58,""))))))</f>
        <v/>
      </c>
      <c r="E445" s="53" t="str">
        <f>IF(Ausgabenberechnung!E11=10,(Ausgabenberechnung!J11&amp;" "),"")&amp;IF(Ausgabenberechnung!C27=10,(Ausgabenberechnung!I27&amp;" "),"")&amp;IF(Ausgabenberechnung!D27=10,(Ausgabenberechnung!I27&amp;" "),"")&amp;IF(Ausgabenberechnung!C43=10,(Ausgabenberechnung!I43&amp;" "),"")&amp;IF(Ausgabenberechnung!D43=10,(Ausgabenberechnung!I43&amp;" "),"")&amp;IF(Ausgabenberechnung!E43=10,(Ausgabenberechnung!I43&amp;" "),"")&amp;IF(Ausgabenberechnung!F43=10,(Ausgabenberechnung!I43&amp;" "),"")&amp;IF(Ausgabenberechnung!C58=10,(Ausgabenberechnung!I58&amp;" "),"")&amp;IF(Ausgabenberechnung!D58=10,(Ausgabenberechnung!I58&amp;" "),"")&amp;IF(Ausgabenberechnung!E58=10,(Ausgabenberechnung!I58&amp;" "),"")&amp;IF(Ausgabenberechnung!F58=10,(Ausgabenberechnung!I58&amp;" "),"")&amp;IF(Ausgabenberechnung!G58=10,(Ausgabenberechnung!I58&amp;" "),"")&amp;IF(Ausgabenberechnung!H58=10,(Ausgabenberechnung!I58&amp;" "),"")</f>
        <v/>
      </c>
    </row>
    <row r="446" spans="1:5" ht="24.95" customHeight="1" x14ac:dyDescent="0.2">
      <c r="A446" s="24" t="str">
        <f>IF(Ausgabenberechnung!E12=10,Ausgabenberechnung!B12,"")</f>
        <v/>
      </c>
      <c r="B446" s="24" t="str">
        <f>IF(Ausgabenberechnung!C28=10,Ausgabenberechnung!B28,IF(Ausgabenberechnung!D28=10,Ausgabenberechnung!B28,""))</f>
        <v/>
      </c>
      <c r="C446" s="24" t="str">
        <f>IF(Ausgabenberechnung!C44=10,Ausgabenberechnung!B44,IF(Ausgabenberechnung!D44=10,Ausgabenberechnung!B44,IF(Ausgabenberechnung!E44=10,Ausgabenberechnung!B44,IF(Ausgabenberechnung!F44=10,Ausgabenberechnung!B44,""))))</f>
        <v/>
      </c>
      <c r="D446" s="24" t="str">
        <f>IF(Ausgabenberechnung!C59=10,Ausgabenberechnung!B59,IF(Ausgabenberechnung!D59=10,Ausgabenberechnung!B59,IF(Ausgabenberechnung!E59=10,Ausgabenberechnung!B59,IF(Ausgabenberechnung!F59=10,Ausgabenberechnung!B59,IF(Ausgabenberechnung!G59=10,Ausgabenberechnung!B59,IF(Ausgabenberechnung!H59=10,Ausgabenberechnung!B59,""))))))</f>
        <v/>
      </c>
      <c r="E446" s="53" t="str">
        <f>IF(Ausgabenberechnung!E12=10,(Ausgabenberechnung!J12&amp;" "),"")&amp;IF(Ausgabenberechnung!C28=10,(Ausgabenberechnung!I28&amp;" "),"")&amp;IF(Ausgabenberechnung!D28=10,(Ausgabenberechnung!I28&amp;" "),"")&amp;IF(Ausgabenberechnung!C44=10,(Ausgabenberechnung!I44&amp;" "),"")&amp;IF(Ausgabenberechnung!D44=10,(Ausgabenberechnung!I44&amp;" "),"")&amp;IF(Ausgabenberechnung!E44=10,(Ausgabenberechnung!I44&amp;" "),"")&amp;IF(Ausgabenberechnung!F44=10,(Ausgabenberechnung!I44&amp;" "),"")&amp;IF(Ausgabenberechnung!C59=10,(Ausgabenberechnung!I59&amp;" "),"")&amp;IF(Ausgabenberechnung!D59=10,(Ausgabenberechnung!I59&amp;" "),"")&amp;IF(Ausgabenberechnung!E59=10,(Ausgabenberechnung!I59&amp;" "),"")&amp;IF(Ausgabenberechnung!F59=10,(Ausgabenberechnung!I59&amp;" "),"")&amp;IF(Ausgabenberechnung!G59=10,(Ausgabenberechnung!I59&amp;" "),"")&amp;IF(Ausgabenberechnung!H59=10,(Ausgabenberechnung!I59&amp;" "),"")</f>
        <v/>
      </c>
    </row>
    <row r="447" spans="1:5" ht="24.95" customHeight="1" x14ac:dyDescent="0.2">
      <c r="A447" s="24" t="str">
        <f>IF(Ausgabenberechnung!E13=10,Ausgabenberechnung!B13,"")</f>
        <v/>
      </c>
      <c r="B447" s="24" t="str">
        <f>IF(Ausgabenberechnung!C29=10,Ausgabenberechnung!B29,IF(Ausgabenberechnung!D29=10,Ausgabenberechnung!B29,""))</f>
        <v/>
      </c>
      <c r="C447" s="24" t="str">
        <f>IF(Ausgabenberechnung!C45=10,Ausgabenberechnung!B45,IF(Ausgabenberechnung!D45=10,Ausgabenberechnung!B45,IF(Ausgabenberechnung!E45=10,Ausgabenberechnung!B45,IF(Ausgabenberechnung!F45=10,Ausgabenberechnung!B45,""))))</f>
        <v/>
      </c>
      <c r="D447" s="24" t="str">
        <f>IF(Ausgabenberechnung!C60=10,Ausgabenberechnung!B60,IF(Ausgabenberechnung!D60=10,Ausgabenberechnung!B60,IF(Ausgabenberechnung!E60=10,Ausgabenberechnung!B60,IF(Ausgabenberechnung!F60=10,Ausgabenberechnung!B60,IF(Ausgabenberechnung!G60=10,Ausgabenberechnung!B60,IF(Ausgabenberechnung!H60=10,Ausgabenberechnung!B60,""))))))</f>
        <v/>
      </c>
      <c r="E447" s="53" t="str">
        <f>IF(Ausgabenberechnung!E13=10,(Ausgabenberechnung!J13&amp;" "),"")&amp;IF(Ausgabenberechnung!C29=10,(Ausgabenberechnung!I29&amp;" "),"")&amp;IF(Ausgabenberechnung!D29=10,(Ausgabenberechnung!I29&amp;" "),"")&amp;IF(Ausgabenberechnung!C45=10,(Ausgabenberechnung!I45&amp;" "),"")&amp;IF(Ausgabenberechnung!D45=10,(Ausgabenberechnung!I45&amp;" "),"")&amp;IF(Ausgabenberechnung!E45=10,(Ausgabenberechnung!I45&amp;" "),"")&amp;IF(Ausgabenberechnung!F45=10,(Ausgabenberechnung!I45&amp;" "),"")&amp;IF(Ausgabenberechnung!C60=10,(Ausgabenberechnung!I60&amp;" "),"")&amp;IF(Ausgabenberechnung!D60=10,(Ausgabenberechnung!I60&amp;" "),"")&amp;IF(Ausgabenberechnung!E60=10,(Ausgabenberechnung!I60&amp;" "),"")&amp;IF(Ausgabenberechnung!F60=10,(Ausgabenberechnung!I60&amp;" "),"")&amp;IF(Ausgabenberechnung!G60=10,(Ausgabenberechnung!I60&amp;" "),"")&amp;IF(Ausgabenberechnung!H60=10,(Ausgabenberechnung!I60&amp;" "),"")</f>
        <v/>
      </c>
    </row>
    <row r="448" spans="1:5" ht="24.95" customHeight="1" x14ac:dyDescent="0.2">
      <c r="A448" s="24" t="str">
        <f>IF(Ausgabenberechnung!E14=10,Ausgabenberechnung!B14,"")</f>
        <v/>
      </c>
      <c r="B448" s="24" t="str">
        <f>IF(Ausgabenberechnung!C30=10,Ausgabenberechnung!B30,IF(Ausgabenberechnung!D30=10,Ausgabenberechnung!B30,""))</f>
        <v/>
      </c>
      <c r="C448" s="24" t="str">
        <f>IF(Ausgabenberechnung!C46=10,Ausgabenberechnung!B46,IF(Ausgabenberechnung!D46=10,Ausgabenberechnung!B46,IF(Ausgabenberechnung!E46=10,Ausgabenberechnung!B46,IF(Ausgabenberechnung!F46=10,Ausgabenberechnung!B46,""))))</f>
        <v/>
      </c>
      <c r="D448" s="23"/>
      <c r="E448" s="53" t="str">
        <f>IF(Ausgabenberechnung!E14=10,(Ausgabenberechnung!J14&amp;" "),"")&amp;IF(Ausgabenberechnung!C30=10,(Ausgabenberechnung!I30&amp;" "),"")&amp;IF(Ausgabenberechnung!D30=10,(Ausgabenberechnung!I30&amp;" "),"")&amp;IF(Ausgabenberechnung!C46=10,(Ausgabenberechnung!I46&amp;" "),"")&amp;IF(Ausgabenberechnung!D46=10,(Ausgabenberechnung!I46&amp;" "),"")&amp;IF(Ausgabenberechnung!E46=10,(Ausgabenberechnung!I46&amp;" "),"")&amp;IF(Ausgabenberechnung!F46=10,(Ausgabenberechnung!I46&amp;" "),"")</f>
        <v/>
      </c>
    </row>
    <row r="449" spans="1:5" ht="24.95" customHeight="1" x14ac:dyDescent="0.2">
      <c r="A449" s="24" t="str">
        <f>IF(Ausgabenberechnung!E15=10,Ausgabenberechnung!B15,"")</f>
        <v/>
      </c>
      <c r="B449" s="24" t="str">
        <f>IF(Ausgabenberechnung!C31=10,Ausgabenberechnung!B31,IF(Ausgabenberechnung!D31=10,Ausgabenberechnung!B31,""))</f>
        <v/>
      </c>
      <c r="C449" s="24" t="str">
        <f>IF(Ausgabenberechnung!C47=10,Ausgabenberechnung!B47,IF(Ausgabenberechnung!D47=10,Ausgabenberechnung!B47,IF(Ausgabenberechnung!E47=10,Ausgabenberechnung!B47,IF(Ausgabenberechnung!F47=10,Ausgabenberechnung!B47,""))))</f>
        <v/>
      </c>
      <c r="D449" s="23"/>
      <c r="E449" s="53" t="str">
        <f>IF(Ausgabenberechnung!E15=10,(Ausgabenberechnung!J15&amp;" "),"")&amp;IF(Ausgabenberechnung!C31=10,(Ausgabenberechnung!I31&amp;" "),"")&amp;IF(Ausgabenberechnung!D31=10,(Ausgabenberechnung!I31&amp;" "),"")&amp;IF(Ausgabenberechnung!C47=10,(Ausgabenberechnung!I47&amp;" "),"")&amp;IF(Ausgabenberechnung!D47=10,(Ausgabenberechnung!I47&amp;" "),"")&amp;IF(Ausgabenberechnung!E47=10,(Ausgabenberechnung!I47&amp;" "),"")&amp;IF(Ausgabenberechnung!F47=10,(Ausgabenberechnung!I47&amp;" "),"")</f>
        <v/>
      </c>
    </row>
    <row r="450" spans="1:5" ht="24.95" customHeight="1" x14ac:dyDescent="0.2">
      <c r="A450" s="24" t="str">
        <f>IF(Ausgabenberechnung!E16=10,Ausgabenberechnung!B16,"")</f>
        <v/>
      </c>
      <c r="B450" s="24" t="str">
        <f>IF(Ausgabenberechnung!C32=10,Ausgabenberechnung!B32,IF(Ausgabenberechnung!D32=10,Ausgabenberechnung!B32,""))</f>
        <v/>
      </c>
      <c r="C450" s="24" t="str">
        <f>IF(Ausgabenberechnung!C48=10,Ausgabenberechnung!B48,IF(Ausgabenberechnung!D48=10,Ausgabenberechnung!B48,IF(Ausgabenberechnung!E48=10,Ausgabenberechnung!B48,IF(Ausgabenberechnung!F48=10,Ausgabenberechnung!B40,""))))</f>
        <v/>
      </c>
      <c r="D450" s="23"/>
      <c r="E450" s="53" t="str">
        <f>IF(Ausgabenberechnung!E16=10,(Ausgabenberechnung!J16&amp;" "),"")&amp;IF(Ausgabenberechnung!C32=10,(Ausgabenberechnung!I32&amp;" "),"")&amp;IF(Ausgabenberechnung!D32=10,(Ausgabenberechnung!I32&amp;" "),"")&amp;IF(Ausgabenberechnung!C48=10,(Ausgabenberechnung!I48&amp;" "),"")&amp;IF(Ausgabenberechnung!D48=10,(Ausgabenberechnung!I48&amp;" "),"")&amp;IF(Ausgabenberechnung!E48=10,(Ausgabenberechnung!I48&amp;" "),"")&amp;IF(Ausgabenberechnung!F48=10,(Ausgabenberechnung!I48&amp;" "),"")</f>
        <v/>
      </c>
    </row>
    <row r="451" spans="1:5" ht="24.95" customHeight="1" x14ac:dyDescent="0.2">
      <c r="A451" s="24" t="str">
        <f>IF(Ausgabenberechnung!E17=10,Ausgabenberechnung!B17,"")</f>
        <v/>
      </c>
      <c r="B451" s="24" t="str">
        <f>IF(Ausgabenberechnung!C33=10,Ausgabenberechnung!B33,IF(Ausgabenberechnung!D33=10,Ausgabenberechnung!B33,""))</f>
        <v/>
      </c>
      <c r="C451" s="24" t="str">
        <f>IF(Ausgabenberechnung!C49=10,Ausgabenberechnung!B49,IF(Ausgabenberechnung!D49=10,Ausgabenberechnung!B49,IF(Ausgabenberechnung!E49=10,Ausgabenberechnung!B49,IF(Ausgabenberechnung!F49=10,Ausgabenberechnung!B49,""))))</f>
        <v/>
      </c>
      <c r="D451" s="23"/>
      <c r="E451" s="53" t="str">
        <f>IF(Ausgabenberechnung!E17=10,(Ausgabenberechnung!J17&amp;" "),"")&amp;IF(Ausgabenberechnung!C33=10,(Ausgabenberechnung!I33&amp;" "),"")&amp;IF(Ausgabenberechnung!D33=10,(Ausgabenberechnung!I33&amp;" "),"")&amp;IF(Ausgabenberechnung!C49=10,(Ausgabenberechnung!I49&amp;" "),"")&amp;IF(Ausgabenberechnung!D49=10,(Ausgabenberechnung!I49&amp;" "),"")&amp;IF(Ausgabenberechnung!E49=10,(Ausgabenberechnung!I49&amp;" "),"")&amp;IF(Ausgabenberechnung!F49=10,(Ausgabenberechnung!I49&amp;" "),"")</f>
        <v/>
      </c>
    </row>
    <row r="452" spans="1:5" ht="18" customHeight="1" x14ac:dyDescent="0.2">
      <c r="A452" s="54"/>
      <c r="B452" s="55"/>
      <c r="C452" s="55" t="s">
        <v>46</v>
      </c>
      <c r="D452" s="56">
        <f>SUM(A442:D451)</f>
        <v>152.79</v>
      </c>
      <c r="E452" s="22"/>
    </row>
    <row r="453" spans="1:5" ht="15" customHeight="1" x14ac:dyDescent="0.2">
      <c r="A453" s="33"/>
      <c r="B453" s="33"/>
      <c r="C453" s="33"/>
      <c r="D453" s="33"/>
      <c r="E453" s="33"/>
    </row>
    <row r="454" spans="1:5" ht="15" customHeight="1" x14ac:dyDescent="0.2">
      <c r="A454" s="33"/>
      <c r="B454" s="33"/>
      <c r="C454" s="33"/>
      <c r="D454" s="91">
        <f>Einnahmen!$A$18</f>
        <v>2163.69</v>
      </c>
      <c r="E454" s="92" t="s">
        <v>50</v>
      </c>
    </row>
    <row r="455" spans="1:5" ht="15" customHeight="1" x14ac:dyDescent="0.2">
      <c r="A455" s="33"/>
      <c r="B455" s="33"/>
      <c r="C455" s="58" t="s">
        <v>53</v>
      </c>
      <c r="D455" s="91">
        <f>SUMIF(Einnahmen!B25:B48,10,Einnahmen!A25:A48)</f>
        <v>0</v>
      </c>
      <c r="E455" s="92" t="s">
        <v>90</v>
      </c>
    </row>
    <row r="456" spans="1:5" ht="15" customHeight="1" x14ac:dyDescent="0.2">
      <c r="A456" s="33"/>
      <c r="B456" s="33"/>
      <c r="C456" s="33"/>
      <c r="D456" s="91">
        <f>SUM(D454,D455)</f>
        <v>2163.69</v>
      </c>
      <c r="E456" s="93" t="s">
        <v>51</v>
      </c>
    </row>
    <row r="457" spans="1:5" ht="15" customHeight="1" x14ac:dyDescent="0.2">
      <c r="A457" s="33"/>
      <c r="B457" s="33"/>
      <c r="C457" s="33"/>
      <c r="D457" s="91"/>
      <c r="E457" s="92"/>
    </row>
    <row r="458" spans="1:5" ht="15" customHeight="1" x14ac:dyDescent="0.2">
      <c r="A458" s="33"/>
      <c r="B458" s="33"/>
      <c r="C458" s="59" t="s">
        <v>54</v>
      </c>
      <c r="D458" s="91">
        <f>SUM(D436,D452)</f>
        <v>1253.69</v>
      </c>
      <c r="E458" s="92" t="s">
        <v>52</v>
      </c>
    </row>
    <row r="459" spans="1:5" ht="15" customHeight="1" x14ac:dyDescent="0.2">
      <c r="A459" s="33"/>
      <c r="B459" s="33"/>
      <c r="C459" s="33"/>
      <c r="D459" s="33"/>
      <c r="E459" s="60"/>
    </row>
    <row r="460" spans="1:5" ht="15" customHeight="1" x14ac:dyDescent="0.2">
      <c r="A460" s="33"/>
      <c r="B460" s="33"/>
      <c r="C460" s="33"/>
      <c r="D460" s="94">
        <f>SUM(D456-D458)</f>
        <v>910</v>
      </c>
      <c r="E460" s="95" t="s">
        <v>55</v>
      </c>
    </row>
    <row r="461" spans="1:5" x14ac:dyDescent="0.2">
      <c r="A461" s="33"/>
      <c r="B461" s="33"/>
      <c r="C461" s="33"/>
      <c r="D461" s="33"/>
      <c r="E461" s="33"/>
    </row>
    <row r="462" spans="1:5" ht="20.25" x14ac:dyDescent="0.3">
      <c r="A462" s="2" t="s">
        <v>36</v>
      </c>
      <c r="B462" s="2"/>
      <c r="C462" s="37">
        <f>(Einnahmen!D2)</f>
        <v>2008</v>
      </c>
      <c r="D462" s="37"/>
      <c r="E462" s="2" t="s">
        <v>58</v>
      </c>
    </row>
    <row r="463" spans="1:5" x14ac:dyDescent="0.2">
      <c r="A463" s="33"/>
      <c r="B463" s="33"/>
      <c r="C463" s="33"/>
      <c r="D463" s="33"/>
      <c r="E463" s="33"/>
    </row>
    <row r="464" spans="1:5" ht="18" customHeight="1" x14ac:dyDescent="0.25">
      <c r="A464" s="3" t="s">
        <v>39</v>
      </c>
      <c r="B464" s="3"/>
      <c r="C464" s="3"/>
      <c r="D464" s="38" t="s">
        <v>3</v>
      </c>
      <c r="E464" s="38" t="s">
        <v>4</v>
      </c>
    </row>
    <row r="465" spans="1:5" ht="15" customHeight="1" x14ac:dyDescent="0.2">
      <c r="A465" s="44" t="s">
        <v>37</v>
      </c>
      <c r="B465" s="44"/>
      <c r="C465" s="44"/>
      <c r="D465" s="45">
        <f>IF(Ausgabenberechnung!A67&gt;0,Ausgabenberechnung!A67,"")</f>
        <v>647.89</v>
      </c>
      <c r="E465" s="46" t="str">
        <f>IF(Ausgabenberechnung!A67&gt;0,Ausgabenberechnung!I67,"")</f>
        <v>Miete</v>
      </c>
    </row>
    <row r="466" spans="1:5" ht="15" customHeight="1" x14ac:dyDescent="0.2">
      <c r="A466" s="47" t="s">
        <v>38</v>
      </c>
      <c r="B466" s="47"/>
      <c r="C466" s="44"/>
      <c r="D466" s="45">
        <f>IF(Ausgabenberechnung!A68&gt;0, Ausgabenberechnung!A68,"")</f>
        <v>34.47</v>
      </c>
      <c r="E466" s="48" t="str">
        <f>IF(Ausgabenberechnung!A68&gt;0,Ausgabenberechnung!I68,"")</f>
        <v>Unfall-VS</v>
      </c>
    </row>
    <row r="467" spans="1:5" ht="15" customHeight="1" x14ac:dyDescent="0.2">
      <c r="A467" s="33"/>
      <c r="B467" s="33"/>
      <c r="C467" s="33"/>
      <c r="D467" s="45">
        <f>IF(Ausgabenberechnung!A69&gt;0,Ausgabenberechnung!A69,"")</f>
        <v>6.89</v>
      </c>
      <c r="E467" s="48" t="str">
        <f>IF(Ausgabenberechnung!A69&gt;0,Ausgabenberechnung!I69,"")</f>
        <v>Kabelmiete</v>
      </c>
    </row>
    <row r="468" spans="1:5" ht="15" customHeight="1" x14ac:dyDescent="0.2">
      <c r="A468" s="33"/>
      <c r="B468" s="33"/>
      <c r="C468" s="33"/>
      <c r="D468" s="45">
        <f>IF(Ausgabenberechnung!A70&gt;0,Ausgabenberechnung!A70,"")</f>
        <v>18</v>
      </c>
      <c r="E468" s="48" t="str">
        <f>IF(Ausgabenberechnung!A70&gt;0,Ausgabenberechnung!I70,"")</f>
        <v>GASAG</v>
      </c>
    </row>
    <row r="469" spans="1:5" ht="15" customHeight="1" x14ac:dyDescent="0.2">
      <c r="A469" s="33"/>
      <c r="B469" s="33"/>
      <c r="C469" s="33"/>
      <c r="D469" s="45">
        <f>IF(Ausgabenberechnung!A71&gt;0,Ausgabenberechnung!A71,"")</f>
        <v>9.25</v>
      </c>
      <c r="E469" s="48" t="str">
        <f>IF(Ausgabenberechnung!A71&gt;0,Ausgabenberechnung!I71,"")</f>
        <v>Zahn-VS Partner1</v>
      </c>
    </row>
    <row r="470" spans="1:5" ht="15" customHeight="1" x14ac:dyDescent="0.2">
      <c r="A470" s="33"/>
      <c r="B470" s="33"/>
      <c r="C470" s="33"/>
      <c r="D470" s="45">
        <f>IF(Ausgabenberechnung!A72&gt;0,Ausgabenberechnung!A72,"")</f>
        <v>8.15</v>
      </c>
      <c r="E470" s="48" t="str">
        <f>IF(Ausgabenberechnung!A72&gt;0,Ausgabenberechnung!I72,"")</f>
        <v>Zahn-VS Partner2</v>
      </c>
    </row>
    <row r="471" spans="1:5" ht="15" customHeight="1" x14ac:dyDescent="0.2">
      <c r="A471" s="33"/>
      <c r="B471" s="33"/>
      <c r="C471" s="33"/>
      <c r="D471" s="45">
        <f>IF(Ausgabenberechnung!A73&gt;0,Ausgabenberechnung!A73,"")</f>
        <v>71.25</v>
      </c>
      <c r="E471" s="48" t="str">
        <f>IF(Ausgabenberechnung!A73&gt;0,Ausgabenberechnung!I73,"")</f>
        <v>S-Bahn</v>
      </c>
    </row>
    <row r="472" spans="1:5" ht="15" customHeight="1" x14ac:dyDescent="0.2">
      <c r="A472" s="33"/>
      <c r="B472" s="33"/>
      <c r="C472" s="33"/>
      <c r="D472" s="45">
        <f>IF(Ausgabenberechnung!A74&gt;0,Ausgabenberechnung!A74,"")</f>
        <v>240</v>
      </c>
      <c r="E472" s="48" t="str">
        <f>IF(Ausgabenberechnung!A74&gt;0,Ausgabenberechnung!I74,"")</f>
        <v>Benzin</v>
      </c>
    </row>
    <row r="473" spans="1:5" ht="15" customHeight="1" x14ac:dyDescent="0.2">
      <c r="A473" s="33"/>
      <c r="B473" s="33"/>
      <c r="C473" s="33"/>
      <c r="D473" s="45">
        <f>IF(Ausgabenberechnung!A75&gt;0,Ausgabenberechnung!A75,"")</f>
        <v>35</v>
      </c>
      <c r="E473" s="48" t="str">
        <f>IF(Ausgabenberechnung!A75&gt;0,Ausgabenberechnung!I75,"")</f>
        <v>Telefon</v>
      </c>
    </row>
    <row r="474" spans="1:5" ht="15" customHeight="1" x14ac:dyDescent="0.2">
      <c r="A474" s="33"/>
      <c r="B474" s="33"/>
      <c r="C474" s="33"/>
      <c r="D474" s="45">
        <f>IF(Ausgabenberechnung!A76&gt;0,Ausgabenberechnung!A76,"")</f>
        <v>15</v>
      </c>
      <c r="E474" s="48" t="str">
        <f>IF(Ausgabenberechnung!A76&gt;0,Ausgabenberechnung!I76,"")</f>
        <v>Handy Partner1</v>
      </c>
    </row>
    <row r="475" spans="1:5" ht="15" customHeight="1" x14ac:dyDescent="0.2">
      <c r="A475" s="33"/>
      <c r="B475" s="33"/>
      <c r="C475" s="33"/>
      <c r="D475" s="45">
        <f>IF(Ausgabenberechnung!A77&gt;0,Ausgabenberechnung!A77,"")</f>
        <v>15</v>
      </c>
      <c r="E475" s="48" t="str">
        <f>IF(Ausgabenberechnung!A77&gt;0,Ausgabenberechnung!I77,"")</f>
        <v>Handy Partner2</v>
      </c>
    </row>
    <row r="476" spans="1:5" ht="15" customHeight="1" x14ac:dyDescent="0.2">
      <c r="A476" s="33"/>
      <c r="B476" s="33"/>
      <c r="C476" s="33"/>
      <c r="D476" s="45" t="str">
        <f>IF(Ausgabenberechnung!A78&gt;0,Ausgabenberechnung!A78,"")</f>
        <v/>
      </c>
      <c r="E476" s="48" t="str">
        <f>IF(Ausgabenberechnung!A78&gt;0,Ausgabenberechnung!I78,"")</f>
        <v/>
      </c>
    </row>
    <row r="477" spans="1:5" ht="15" customHeight="1" x14ac:dyDescent="0.2">
      <c r="A477" s="33"/>
      <c r="B477" s="33"/>
      <c r="C477" s="33"/>
      <c r="D477" s="45" t="str">
        <f>IF(Ausgabenberechnung!A79&gt;0,Ausgabenberechnung!A79,"")</f>
        <v/>
      </c>
      <c r="E477" s="48" t="str">
        <f>IF(Ausgabenberechnung!A79&gt;0,Ausgabenberechnung!I79,"")</f>
        <v/>
      </c>
    </row>
    <row r="478" spans="1:5" ht="15" customHeight="1" x14ac:dyDescent="0.2">
      <c r="A478" s="33"/>
      <c r="B478" s="33"/>
      <c r="C478" s="33"/>
      <c r="D478" s="45" t="str">
        <f>IF(Ausgabenberechnung!A80&gt;0,Ausgabenberechnung!A80,"")</f>
        <v/>
      </c>
      <c r="E478" s="48" t="str">
        <f>IF(Ausgabenberechnung!A80&gt;0,Ausgabenberechnung!I80,"")</f>
        <v/>
      </c>
    </row>
    <row r="479" spans="1:5" ht="15" customHeight="1" x14ac:dyDescent="0.2">
      <c r="A479" s="33"/>
      <c r="B479" s="33"/>
      <c r="C479" s="33"/>
      <c r="D479" s="45" t="str">
        <f>IF(Ausgabenberechnung!A81&gt;0,Ausgabenberechnung!A81,"")</f>
        <v/>
      </c>
      <c r="E479" s="48" t="str">
        <f>IF(Ausgabenberechnung!A81&gt;0,Ausgabenberechnung!I81,"")</f>
        <v/>
      </c>
    </row>
    <row r="480" spans="1:5" ht="15" customHeight="1" x14ac:dyDescent="0.2">
      <c r="A480" s="33"/>
      <c r="B480" s="33"/>
      <c r="C480" s="33"/>
      <c r="D480" s="45" t="str">
        <f>IF(Ausgabenberechnung!A82&gt;0,Ausgabenberechnung!A82,"")</f>
        <v/>
      </c>
      <c r="E480" s="48" t="str">
        <f>IF(Ausgabenberechnung!A82&gt;0,Ausgabenberechnung!I82,"")</f>
        <v/>
      </c>
    </row>
    <row r="481" spans="1:5" ht="15" customHeight="1" x14ac:dyDescent="0.2">
      <c r="A481" s="33"/>
      <c r="B481" s="33"/>
      <c r="C481" s="33"/>
      <c r="D481" s="45" t="str">
        <f>IF(Ausgabenberechnung!A83&gt;0,Ausgabenberechnung!A83,"")</f>
        <v/>
      </c>
      <c r="E481" s="48" t="str">
        <f>IF(Ausgabenberechnung!A83&gt;0,Ausgabenberechnung!I83,"")</f>
        <v/>
      </c>
    </row>
    <row r="482" spans="1:5" ht="18" customHeight="1" x14ac:dyDescent="0.2">
      <c r="A482" s="33"/>
      <c r="B482" s="33"/>
      <c r="C482" s="33"/>
      <c r="D482" s="31">
        <f>SUM(D465:D481)</f>
        <v>1100.9000000000001</v>
      </c>
      <c r="E482" s="22"/>
    </row>
    <row r="483" spans="1:5" ht="15" customHeight="1" x14ac:dyDescent="0.2">
      <c r="A483" s="33"/>
      <c r="B483" s="33"/>
      <c r="C483" s="33"/>
      <c r="D483" s="33"/>
      <c r="E483" s="33"/>
    </row>
    <row r="484" spans="1:5" ht="18" customHeight="1" x14ac:dyDescent="0.25">
      <c r="A484" s="3" t="s">
        <v>40</v>
      </c>
      <c r="B484" s="44" t="s">
        <v>41</v>
      </c>
      <c r="C484" s="33"/>
      <c r="D484" s="33"/>
      <c r="E484" s="33"/>
    </row>
    <row r="485" spans="1:5" ht="15" customHeight="1" x14ac:dyDescent="0.2">
      <c r="A485" s="33"/>
      <c r="B485" s="44"/>
      <c r="C485" s="33"/>
      <c r="D485" s="33"/>
      <c r="E485" s="33"/>
    </row>
    <row r="486" spans="1:5" ht="18" customHeight="1" x14ac:dyDescent="0.2">
      <c r="A486" s="49"/>
      <c r="B486" s="97" t="s">
        <v>75</v>
      </c>
      <c r="C486" s="50"/>
      <c r="D486" s="51"/>
      <c r="E486" s="52"/>
    </row>
    <row r="487" spans="1:5" ht="18" customHeight="1" x14ac:dyDescent="0.2">
      <c r="A487" s="38" t="s">
        <v>42</v>
      </c>
      <c r="B487" s="98" t="s">
        <v>43</v>
      </c>
      <c r="C487" s="38" t="s">
        <v>44</v>
      </c>
      <c r="D487" s="38" t="s">
        <v>45</v>
      </c>
      <c r="E487" s="38" t="s">
        <v>4</v>
      </c>
    </row>
    <row r="488" spans="1:5" ht="24.95" customHeight="1" x14ac:dyDescent="0.2">
      <c r="A488" s="24" t="str">
        <f>IF(Ausgabenberechnung!E8=11,Ausgabenberechnung!B8,"")</f>
        <v/>
      </c>
      <c r="B488" s="24" t="str">
        <f>IF(Ausgabenberechnung!C24=11,Ausgabenberechnung!B24,IF(Ausgabenberechnung!D24=11,Ausgabenberechnung!B24,""))</f>
        <v/>
      </c>
      <c r="C488" s="24">
        <f>IF(Ausgabenberechnung!C40=11,Ausgabenberechnung!B40,IF(Ausgabenberechnung!D40=11,Ausgabenberechnung!B40,IF(Ausgabenberechnung!E40=11,Ausgabenberechnung!B40,IF(Ausgabenberechnung!F40=11,Ausgabenberechnung!B40,""))))</f>
        <v>75</v>
      </c>
      <c r="D488" s="24" t="str">
        <f>IF(Ausgabenberechnung!C55=11,Ausgabenberechnung!B55,IF(Ausgabenberechnung!D55=11,Ausgabenberechnung!B55,IF(Ausgabenberechnung!E55=11,Ausgabenberechnung!B55,IF(Ausgabenberechnung!F55=11,Ausgabenberechnung!B55,IF(Ausgabenberechnung!G55=11,Ausgabenberechnung!B55,IF(Ausgabenberechnung!H55=11,Ausgabenberechnung!B55,""))))))</f>
        <v/>
      </c>
      <c r="E488" s="53" t="str">
        <f>IF(Ausgabenberechnung!E8=11,(Ausgabenberechnung!J8&amp;" "),"")&amp;IF(Ausgabenberechnung!C24=11,(Ausgabenberechnung!I24&amp;" "),"")&amp;IF(Ausgabenberechnung!D24=11,(Ausgabenberechnung!I24&amp;" "),"")&amp;IF(Ausgabenberechnung!C40=11,(Ausgabenberechnung!I40&amp;" "),"")&amp;IF(Ausgabenberechnung!D40=11,(Ausgabenberechnung!I40&amp;" "),"")&amp;IF(Ausgabenberechnung!E40=11,(Ausgabenberechnung!I40&amp;" "),"")&amp;IF(Ausgabenberechnung!F40=11,(Ausgabenberechnung!I40&amp;" "),"")&amp;IF(Ausgabenberechnung!C55=11,(Ausgabenberechnung!I55&amp;" "),"")&amp;IF(Ausgabenberechnung!D55=11,(Ausgabenberechnung!I55&amp;" "),"")&amp;IF(Ausgabenberechnung!E55=11,(Ausgabenberechnung!I55&amp;" "),"")&amp;IF(Ausgabenberechnung!F55=11,(Ausgabenberechnung!I55&amp;" "),"")&amp;IF(Ausgabenberechnung!G55=11,(Ausgabenberechnung!I55&amp;" "),"")&amp;IF(Ausgabenberechnung!H55=11,(Ausgabenberechnung!I55&amp;" "),"")</f>
        <v xml:space="preserve">Fitness-Studio </v>
      </c>
    </row>
    <row r="489" spans="1:5" ht="24.95" customHeight="1" x14ac:dyDescent="0.2">
      <c r="A489" s="24" t="str">
        <f>IF(Ausgabenberechnung!E9=11,Ausgabenberechnung!B9,"")</f>
        <v/>
      </c>
      <c r="B489" s="24" t="str">
        <f>IF(Ausgabenberechnung!C25=11,Ausgabenberechnung!B25,IF(Ausgabenberechnung!D25=11,Ausgabenberechnung!B25,""))</f>
        <v/>
      </c>
      <c r="C489" s="24" t="str">
        <f>IF(Ausgabenberechnung!C41=11,Ausgabenberechnung!B41,IF(Ausgabenberechnung!D41=11,Ausgabenberechnung!B41,IF(Ausgabenberechnung!E41=11,Ausgabenberechnung!B41,IF(Ausgabenberechnung!F42=11,Ausgabenberechnung!B41,""))))</f>
        <v/>
      </c>
      <c r="D489" s="24">
        <f>IF(Ausgabenberechnung!C56=11,Ausgabenberechnung!B56,IF(Ausgabenberechnung!D56=11,Ausgabenberechnung!B56,IF(Ausgabenberechnung!E56=11,Ausgabenberechnung!B56,IF(Ausgabenberechnung!F56=11,Ausgabenberechnung!B56,IF(Ausgabenberechnung!G56=11,Ausgabenberechnung!B56,IF(Ausgabenberechnung!H56=11,Ausgabenberechnung!B56,""))))))</f>
        <v>64</v>
      </c>
      <c r="E489" s="53" t="str">
        <f>IF(Ausgabenberechnung!E9=11,(Ausgabenberechnung!J9&amp;" "),"")&amp;IF(Ausgabenberechnung!C25=11,(Ausgabenberechnung!I25&amp;" "),"")&amp;IF(Ausgabenberechnung!D25=11,(Ausgabenberechnung!I25&amp;" "),"")&amp;IF(Ausgabenberechnung!C41=11,(Ausgabenberechnung!I41&amp;" "),"")&amp;IF(Ausgabenberechnung!D41=11,(Ausgabenberechnung!I41&amp;" "),"")&amp;IF(Ausgabenberechnung!E41=11,(Ausgabenberechnung!I41&amp;" "),"")&amp;IF(Ausgabenberechnung!F41=11,(Ausgabenberechnung!I41&amp;" "),"")&amp;IF(Ausgabenberechnung!C56=11,(Ausgabenberechnung!I56&amp;" "),"")&amp;IF(Ausgabenberechnung!D56=11,(Ausgabenberechnung!I56&amp;" "),"")&amp;IF(Ausgabenberechnung!E56=11,(Ausgabenberechnung!I56&amp;" "),"")&amp;IF(Ausgabenberechnung!F56=11,(Ausgabenberechnung!I56&amp;" "),"")&amp;IF(Ausgabenberechnung!G56=11,(Ausgabenberechnung!I56&amp;" "),"")&amp;IF(Ausgabenberechnung!H56=11,(Ausgabenberechnung!I56&amp;" "),"")</f>
        <v xml:space="preserve">Kurs </v>
      </c>
    </row>
    <row r="490" spans="1:5" ht="24.95" customHeight="1" x14ac:dyDescent="0.2">
      <c r="A490" s="24">
        <f>IF(Ausgabenberechnung!E10=11,Ausgabenberechnung!B10,"")</f>
        <v>65</v>
      </c>
      <c r="B490" s="24" t="str">
        <f>IF(Ausgabenberechnung!C26=11,Ausgabenberechnung!B26,IF(Ausgabenberechnung!D26=11,Ausgabenberechnung!B26,""))</f>
        <v/>
      </c>
      <c r="C490" s="24" t="str">
        <f>IF(Ausgabenberechnung!C42=11,Ausgabenberechnung!B42,IF(Ausgabenberechnung!D42=11,Ausgabenberechnung!B42,IF(Ausgabenberechnung!E42=11,Ausgabenberechnung!B42,IF(Ausgabenberechnung!F42=11,Ausgabenberechnung!B42,""))))</f>
        <v/>
      </c>
      <c r="D490" s="24" t="str">
        <f>IF(Ausgabenberechnung!C57=11,Ausgabenberechnung!B57,IF(Ausgabenberechnung!D57=11,Ausgabenberechnung!B57,IF(Ausgabenberechnung!E57=11,Ausgabenberechnung!B57,IF(Ausgabenberechnung!F57=11,Ausgabenberechnung!B57,IF(Ausgabenberechnung!G57=11,Ausgabenberechnung!B57,IF(Ausgabenberechnung!H57=11,Ausgabenberechnung!B57,""))))))</f>
        <v/>
      </c>
      <c r="E490" s="53" t="str">
        <f>IF(Ausgabenberechnung!E10=11,(Ausgabenberechnung!J10&amp;" "),"")&amp;IF(Ausgabenberechnung!C26=11,(Ausgabenberechnung!I26&amp;" "),"")&amp;IF(Ausgabenberechnung!D26=11,(Ausgabenberechnung!I26&amp;" "),"")&amp;IF(Ausgabenberechnung!C42=11,(Ausgabenberechnung!I42&amp;" "),"")&amp;IF(Ausgabenberechnung!D42=11,(Ausgabenberechnung!I42&amp;" "),"")&amp;IF(Ausgabenberechnung!E42=11,(Ausgabenberechnung!I42&amp;" "),"")&amp;IF(Ausgabenberechnung!F42=11,(Ausgabenberechnung!I42&amp;" "),"")&amp;IF(Ausgabenberechnung!C57=11,(Ausgabenberechnung!I57&amp;" "),"")&amp;IF(Ausgabenberechnung!D57=11,(Ausgabenberechnung!I57&amp;" "),"")&amp;IF(Ausgabenberechnung!E57=11,(Ausgabenberechnung!I57&amp;" "),"")&amp;IF(Ausgabenberechnung!F57=11,(Ausgabenberechnung!I57&amp;" "),"")&amp;IF(Ausgabenberechnung!G57=11,(Ausgabenberechnung!I57&amp;" "),"")&amp;IF(Ausgabenberechnung!H57=11,(Ausgabenberechnung!I57&amp;" "),"")</f>
        <v xml:space="preserve">Zeitschrift </v>
      </c>
    </row>
    <row r="491" spans="1:5" ht="24.95" customHeight="1" x14ac:dyDescent="0.2">
      <c r="A491" s="24" t="str">
        <f>IF(Ausgabenberechnung!E11=11,Ausgabenberechnung!B11,"")</f>
        <v/>
      </c>
      <c r="B491" s="24" t="str">
        <f>IF(Ausgabenberechnung!C27=11,Ausgabenberechnung!B27,IF(Ausgabenberechnung!D27=11,Ausgabenberechnung!B27,""))</f>
        <v/>
      </c>
      <c r="C491" s="24" t="str">
        <f>IF(Ausgabenberechnung!C43=11,Ausgabenberechnung!B43,IF(Ausgabenberechnung!D43=11,Ausgabenberechnung!B43,IF(Ausgabenberechnung!E43=11,Ausgabenberechnung!B43,IF(Ausgabenberechnung!F43=11,Ausgabenberechnung!B43,""))))</f>
        <v/>
      </c>
      <c r="D491" s="24" t="str">
        <f>IF(Ausgabenberechnung!C58=11,Ausgabenberechnung!B58,IF(Ausgabenberechnung!D58=11,Ausgabenberechnung!B58,IF(Ausgabenberechnung!E58=11,Ausgabenberechnung!B58,IF(Ausgabenberechnung!F58=11,Ausgabenberechnung!B58,IF(Ausgabenberechnung!G58=11,Ausgabenberechnung!B58,IF(Ausgabenberechnung!H58=11,Ausgabenberechnung!B58,""))))))</f>
        <v/>
      </c>
      <c r="E491" s="53" t="str">
        <f>IF(Ausgabenberechnung!E11=11,(Ausgabenberechnung!J11&amp;" "),"")&amp;IF(Ausgabenberechnung!C27=11,(Ausgabenberechnung!I27&amp;" "),"")&amp;IF(Ausgabenberechnung!D27=11,(Ausgabenberechnung!I27&amp;" "),"")&amp;IF(Ausgabenberechnung!C43=11,(Ausgabenberechnung!I43&amp;" "),"")&amp;IF(Ausgabenberechnung!D43=11,(Ausgabenberechnung!I43&amp;" "),"")&amp;IF(Ausgabenberechnung!E43=11,(Ausgabenberechnung!I43&amp;" "),"")&amp;IF(Ausgabenberechnung!F43=11,(Ausgabenberechnung!I43&amp;" "),"")&amp;IF(Ausgabenberechnung!C58=11,(Ausgabenberechnung!I58&amp;" "),"")&amp;IF(Ausgabenberechnung!D58=11,(Ausgabenberechnung!I58&amp;" "),"")&amp;IF(Ausgabenberechnung!E58=11,(Ausgabenberechnung!I58&amp;" "),"")&amp;IF(Ausgabenberechnung!F58=11,(Ausgabenberechnung!I58&amp;" "),"")&amp;IF(Ausgabenberechnung!G58=11,(Ausgabenberechnung!I58&amp;" "),"")&amp;IF(Ausgabenberechnung!H58=11,(Ausgabenberechnung!I58&amp;" "),"")</f>
        <v/>
      </c>
    </row>
    <row r="492" spans="1:5" ht="24.95" customHeight="1" x14ac:dyDescent="0.2">
      <c r="A492" s="24" t="str">
        <f>IF(Ausgabenberechnung!E12=11,Ausgabenberechnung!B12,"")</f>
        <v/>
      </c>
      <c r="B492" s="24" t="str">
        <f>IF(Ausgabenberechnung!C28=11,Ausgabenberechnung!B28,IF(Ausgabenberechnung!D28=11,Ausgabenberechnung!B28,""))</f>
        <v/>
      </c>
      <c r="C492" s="24" t="str">
        <f>IF(Ausgabenberechnung!C44=11,Ausgabenberechnung!B44,IF(Ausgabenberechnung!D44=11,Ausgabenberechnung!B44,IF(Ausgabenberechnung!E44=11,Ausgabenberechnung!B44,IF(Ausgabenberechnung!F44=11,Ausgabenberechnung!B44,""))))</f>
        <v/>
      </c>
      <c r="D492" s="24" t="str">
        <f>IF(Ausgabenberechnung!C59=11,Ausgabenberechnung!B59,IF(Ausgabenberechnung!D59=11,Ausgabenberechnung!B59,IF(Ausgabenberechnung!E59=11,Ausgabenberechnung!B59,IF(Ausgabenberechnung!F59=11,Ausgabenberechnung!B59,IF(Ausgabenberechnung!G59=11,Ausgabenberechnung!B59,IF(Ausgabenberechnung!H59=11,Ausgabenberechnung!B59,""))))))</f>
        <v/>
      </c>
      <c r="E492" s="53" t="str">
        <f>IF(Ausgabenberechnung!E12=11,(Ausgabenberechnung!J12&amp;" "),"")&amp;IF(Ausgabenberechnung!C28=11,(Ausgabenberechnung!I28&amp;" "),"")&amp;IF(Ausgabenberechnung!D28=11,(Ausgabenberechnung!I28&amp;" "),"")&amp;IF(Ausgabenberechnung!C44=11,(Ausgabenberechnung!I44&amp;" "),"")&amp;IF(Ausgabenberechnung!D44=11,(Ausgabenberechnung!I44&amp;" "),"")&amp;IF(Ausgabenberechnung!E44=11,(Ausgabenberechnung!I44&amp;" "),"")&amp;IF(Ausgabenberechnung!F44=11,(Ausgabenberechnung!I44&amp;" "),"")&amp;IF(Ausgabenberechnung!C59=11,(Ausgabenberechnung!I59&amp;" "),"")&amp;IF(Ausgabenberechnung!D59=11,(Ausgabenberechnung!I59&amp;" "),"")&amp;IF(Ausgabenberechnung!E59=11,(Ausgabenberechnung!I59&amp;" "),"")&amp;IF(Ausgabenberechnung!F59=11,(Ausgabenberechnung!I59&amp;" "),"")&amp;IF(Ausgabenberechnung!G59=11,(Ausgabenberechnung!I59&amp;" "),"")&amp;IF(Ausgabenberechnung!H59=11,(Ausgabenberechnung!I59&amp;" "),"")</f>
        <v/>
      </c>
    </row>
    <row r="493" spans="1:5" ht="24.95" customHeight="1" x14ac:dyDescent="0.2">
      <c r="A493" s="24" t="str">
        <f>IF(Ausgabenberechnung!E13=11,Ausgabenberechnung!B13,"")</f>
        <v/>
      </c>
      <c r="B493" s="24" t="str">
        <f>IF(Ausgabenberechnung!C29=11,Ausgabenberechnung!B29,IF(Ausgabenberechnung!D29=11,Ausgabenberechnung!B29,""))</f>
        <v/>
      </c>
      <c r="C493" s="24" t="str">
        <f>IF(Ausgabenberechnung!C45=11,Ausgabenberechnung!B45,IF(Ausgabenberechnung!D45=11,Ausgabenberechnung!B45,IF(Ausgabenberechnung!E45=11,Ausgabenberechnung!B45,IF(Ausgabenberechnung!F45=11,Ausgabenberechnung!B45,""))))</f>
        <v/>
      </c>
      <c r="D493" s="24" t="str">
        <f>IF(Ausgabenberechnung!C60=11,Ausgabenberechnung!B60,IF(Ausgabenberechnung!D60=11,Ausgabenberechnung!B60,IF(Ausgabenberechnung!E60=11,Ausgabenberechnung!B60,IF(Ausgabenberechnung!F60=11,Ausgabenberechnung!B60,IF(Ausgabenberechnung!G60=11,Ausgabenberechnung!B60,IF(Ausgabenberechnung!H60=11,Ausgabenberechnung!B60,""))))))</f>
        <v/>
      </c>
      <c r="E493" s="53" t="str">
        <f>IF(Ausgabenberechnung!E13=11,(Ausgabenberechnung!J13&amp;" "),"")&amp;IF(Ausgabenberechnung!C29=11,(Ausgabenberechnung!I29&amp;" "),"")&amp;IF(Ausgabenberechnung!D29=11,(Ausgabenberechnung!I29&amp;" "),"")&amp;IF(Ausgabenberechnung!C45=11,(Ausgabenberechnung!I45&amp;" "),"")&amp;IF(Ausgabenberechnung!D45=11,(Ausgabenberechnung!I45&amp;" "),"")&amp;IF(Ausgabenberechnung!E45=11,(Ausgabenberechnung!I45&amp;" "),"")&amp;IF(Ausgabenberechnung!F45=11,(Ausgabenberechnung!I45&amp;" "),"")&amp;IF(Ausgabenberechnung!C60=11,(Ausgabenberechnung!I60&amp;" "),"")&amp;IF(Ausgabenberechnung!D60=11,(Ausgabenberechnung!I60&amp;" "),"")&amp;IF(Ausgabenberechnung!E60=11,(Ausgabenberechnung!I60&amp;" "),"")&amp;IF(Ausgabenberechnung!F60=11,(Ausgabenberechnung!I60&amp;" "),"")&amp;IF(Ausgabenberechnung!G60=11,(Ausgabenberechnung!I60&amp;" "),"")&amp;IF(Ausgabenberechnung!H60=11,(Ausgabenberechnung!I60&amp;" "),"")</f>
        <v/>
      </c>
    </row>
    <row r="494" spans="1:5" ht="24.95" customHeight="1" x14ac:dyDescent="0.2">
      <c r="A494" s="24" t="str">
        <f>IF(Ausgabenberechnung!E14=11,Ausgabenberechnung!B14,"")</f>
        <v/>
      </c>
      <c r="B494" s="24" t="str">
        <f>IF(Ausgabenberechnung!C30=11,Ausgabenberechnung!B30,IF(Ausgabenberechnung!D30=11,Ausgabenberechnung!B30,""))</f>
        <v/>
      </c>
      <c r="C494" s="24" t="str">
        <f>IF(Ausgabenberechnung!C46=11,Ausgabenberechnung!B46,IF(Ausgabenberechnung!D46=11,Ausgabenberechnung!B46,IF(Ausgabenberechnung!E46=11,Ausgabenberechnung!B46,IF(Ausgabenberechnung!F46=11,Ausgabenberechnung!B46,""))))</f>
        <v/>
      </c>
      <c r="D494" s="23"/>
      <c r="E494" s="53" t="str">
        <f>IF(Ausgabenberechnung!E14=11,(Ausgabenberechnung!J14&amp;" "),"")&amp;IF(Ausgabenberechnung!C30=11,(Ausgabenberechnung!I30&amp;" "),"")&amp;IF(Ausgabenberechnung!D30=11,(Ausgabenberechnung!I30&amp;" "),"")&amp;IF(Ausgabenberechnung!C46=11,(Ausgabenberechnung!I46&amp;" "),"")&amp;IF(Ausgabenberechnung!D46=11,(Ausgabenberechnung!I46&amp;" "),"")&amp;IF(Ausgabenberechnung!E46=11,(Ausgabenberechnung!I46&amp;" "),"")&amp;IF(Ausgabenberechnung!F46=11,(Ausgabenberechnung!I46&amp;" "),"")</f>
        <v/>
      </c>
    </row>
    <row r="495" spans="1:5" ht="24.95" customHeight="1" x14ac:dyDescent="0.2">
      <c r="A495" s="24" t="str">
        <f>IF(Ausgabenberechnung!E15=11,Ausgabenberechnung!B15,"")</f>
        <v/>
      </c>
      <c r="B495" s="24" t="str">
        <f>IF(Ausgabenberechnung!C31=11,Ausgabenberechnung!B31,IF(Ausgabenberechnung!D31=11,Ausgabenberechnung!B31,""))</f>
        <v/>
      </c>
      <c r="C495" s="24" t="str">
        <f>IF(Ausgabenberechnung!C47=11,Ausgabenberechnung!B47,IF(Ausgabenberechnung!D47=11,Ausgabenberechnung!B47,IF(Ausgabenberechnung!E47=11,Ausgabenberechnung!B47,IF(Ausgabenberechnung!F47=11,Ausgabenberechnung!B47,""))))</f>
        <v/>
      </c>
      <c r="D495" s="23"/>
      <c r="E495" s="53" t="str">
        <f>IF(Ausgabenberechnung!E15=11,(Ausgabenberechnung!J15&amp;" "),"")&amp;IF(Ausgabenberechnung!C31=11,(Ausgabenberechnung!I31&amp;" "),"")&amp;IF(Ausgabenberechnung!D31=11,(Ausgabenberechnung!I31&amp;" "),"")&amp;IF(Ausgabenberechnung!C47=11,(Ausgabenberechnung!I47&amp;" "),"")&amp;IF(Ausgabenberechnung!D47=11,(Ausgabenberechnung!I47&amp;" "),"")&amp;IF(Ausgabenberechnung!E47=11,(Ausgabenberechnung!I47&amp;" "),"")&amp;IF(Ausgabenberechnung!F47=11,(Ausgabenberechnung!I47&amp;" "),"")</f>
        <v/>
      </c>
    </row>
    <row r="496" spans="1:5" ht="24.95" customHeight="1" x14ac:dyDescent="0.2">
      <c r="A496" s="24" t="str">
        <f>IF(Ausgabenberechnung!E16=11,Ausgabenberechnung!B16,"")</f>
        <v/>
      </c>
      <c r="B496" s="24" t="str">
        <f>IF(Ausgabenberechnung!C32=11,Ausgabenberechnung!B32,IF(Ausgabenberechnung!D32=11,Ausgabenberechnung!B32,""))</f>
        <v/>
      </c>
      <c r="C496" s="24" t="str">
        <f>IF(Ausgabenberechnung!C48=11,Ausgabenberechnung!B48,IF(Ausgabenberechnung!D48=11,Ausgabenberechnung!B48,IF(Ausgabenberechnung!E48=11,Ausgabenberechnung!B48,IF(Ausgabenberechnung!F48=11,Ausgabenberechnung!B48,""))))</f>
        <v/>
      </c>
      <c r="D496" s="23"/>
      <c r="E496" s="53" t="str">
        <f>IF(Ausgabenberechnung!E16=11,(Ausgabenberechnung!J16&amp;" "),"")&amp;IF(Ausgabenberechnung!C32=11,(Ausgabenberechnung!I32&amp;" "),"")&amp;IF(Ausgabenberechnung!D32=11,(Ausgabenberechnung!I32&amp;" "),"")&amp;IF(Ausgabenberechnung!C48=11,(Ausgabenberechnung!I48&amp;" "),"")&amp;IF(Ausgabenberechnung!D48=11,(Ausgabenberechnung!I48&amp;" "),"")&amp;IF(Ausgabenberechnung!E48=11,(Ausgabenberechnung!I48&amp;" "),"")&amp;IF(Ausgabenberechnung!F48=11,(Ausgabenberechnung!I48&amp;" "),"")</f>
        <v/>
      </c>
    </row>
    <row r="497" spans="1:5" ht="24.95" customHeight="1" x14ac:dyDescent="0.2">
      <c r="A497" s="24" t="str">
        <f>IF(Ausgabenberechnung!E17=11,Ausgabenberechnung!B17,"")</f>
        <v/>
      </c>
      <c r="B497" s="24" t="str">
        <f>IF(Ausgabenberechnung!C33=11,Ausgabenberechnung!B33,IF(Ausgabenberechnung!D33=11,Ausgabenberechnung!B33,""))</f>
        <v/>
      </c>
      <c r="C497" s="24" t="str">
        <f>IF(Ausgabenberechnung!C49=11,Ausgabenberechnung!B49,IF(Ausgabenberechnung!D49=11,Ausgabenberechnung!B49,IF(Ausgabenberechnung!E49=11,Ausgabenberechnung!B49,IF(Ausgabenberechnung!F49=11,Ausgabenberechnung!B49,""))))</f>
        <v/>
      </c>
      <c r="D497" s="23"/>
      <c r="E497" s="53" t="str">
        <f>IF(Ausgabenberechnung!E17=11,(Ausgabenberechnung!J17&amp;" "),"")&amp;IF(Ausgabenberechnung!C33=11,(Ausgabenberechnung!I33&amp;" "),"")&amp;IF(Ausgabenberechnung!D33=11,(Ausgabenberechnung!I33&amp;" "),"")&amp;IF(Ausgabenberechnung!C49=11,(Ausgabenberechnung!I49&amp;" "),"")&amp;IF(Ausgabenberechnung!D49=11,(Ausgabenberechnung!I49&amp;" "),"")&amp;IF(Ausgabenberechnung!E49=11,(Ausgabenberechnung!I49&amp;" "),"")&amp;IF(Ausgabenberechnung!F49=11,(Ausgabenberechnung!I49&amp;" "),"")</f>
        <v/>
      </c>
    </row>
    <row r="498" spans="1:5" ht="18" customHeight="1" x14ac:dyDescent="0.2">
      <c r="A498" s="54"/>
      <c r="B498" s="55"/>
      <c r="C498" s="55" t="s">
        <v>46</v>
      </c>
      <c r="D498" s="56">
        <f>SUM(A488:D497)</f>
        <v>204</v>
      </c>
      <c r="E498" s="22"/>
    </row>
    <row r="499" spans="1:5" ht="15" customHeight="1" x14ac:dyDescent="0.2">
      <c r="A499" s="33"/>
      <c r="B499" s="33"/>
      <c r="C499" s="33"/>
      <c r="D499" s="33"/>
      <c r="E499" s="33"/>
    </row>
    <row r="500" spans="1:5" ht="15" customHeight="1" x14ac:dyDescent="0.2">
      <c r="A500" s="33"/>
      <c r="B500" s="33"/>
      <c r="C500" s="33"/>
      <c r="D500" s="91">
        <f>Einnahmen!$A$18</f>
        <v>2163.69</v>
      </c>
      <c r="E500" s="92" t="s">
        <v>50</v>
      </c>
    </row>
    <row r="501" spans="1:5" ht="15" customHeight="1" x14ac:dyDescent="0.2">
      <c r="A501" s="33"/>
      <c r="B501" s="33"/>
      <c r="C501" s="58" t="s">
        <v>53</v>
      </c>
      <c r="D501" s="91">
        <f>SUMIF(Einnahmen!B25:B48,11,Einnahmen!A25:A48)</f>
        <v>398</v>
      </c>
      <c r="E501" s="92" t="s">
        <v>91</v>
      </c>
    </row>
    <row r="502" spans="1:5" ht="15" customHeight="1" x14ac:dyDescent="0.2">
      <c r="A502" s="33"/>
      <c r="B502" s="33"/>
      <c r="C502" s="33"/>
      <c r="D502" s="91">
        <f>SUM(D500,D501)</f>
        <v>2561.69</v>
      </c>
      <c r="E502" s="93" t="s">
        <v>51</v>
      </c>
    </row>
    <row r="503" spans="1:5" ht="15" customHeight="1" x14ac:dyDescent="0.2">
      <c r="A503" s="33"/>
      <c r="B503" s="33"/>
      <c r="C503" s="33"/>
      <c r="D503" s="91"/>
      <c r="E503" s="92"/>
    </row>
    <row r="504" spans="1:5" ht="15" customHeight="1" x14ac:dyDescent="0.2">
      <c r="A504" s="33"/>
      <c r="B504" s="33"/>
      <c r="C504" s="59" t="s">
        <v>54</v>
      </c>
      <c r="D504" s="91">
        <f>SUM(D482,D498)</f>
        <v>1304.9000000000001</v>
      </c>
      <c r="E504" s="92" t="s">
        <v>52</v>
      </c>
    </row>
    <row r="505" spans="1:5" ht="15" customHeight="1" x14ac:dyDescent="0.2">
      <c r="A505" s="33"/>
      <c r="B505" s="33"/>
      <c r="C505" s="33"/>
      <c r="D505" s="33"/>
      <c r="E505" s="60"/>
    </row>
    <row r="506" spans="1:5" ht="15" customHeight="1" x14ac:dyDescent="0.2">
      <c r="A506" s="33"/>
      <c r="B506" s="33"/>
      <c r="C506" s="33"/>
      <c r="D506" s="94">
        <f>SUM(D502-D504)</f>
        <v>1256.79</v>
      </c>
      <c r="E506" s="95" t="s">
        <v>55</v>
      </c>
    </row>
    <row r="507" spans="1:5" x14ac:dyDescent="0.2">
      <c r="A507" s="33"/>
      <c r="B507" s="33"/>
      <c r="C507" s="33"/>
      <c r="D507" s="33"/>
      <c r="E507" s="33"/>
    </row>
    <row r="508" spans="1:5" ht="20.25" x14ac:dyDescent="0.3">
      <c r="A508" s="2" t="s">
        <v>35</v>
      </c>
      <c r="B508" s="2"/>
      <c r="C508" s="37">
        <f>(Einnahmen!D2)</f>
        <v>2008</v>
      </c>
      <c r="D508" s="37"/>
      <c r="E508" s="2" t="s">
        <v>58</v>
      </c>
    </row>
    <row r="509" spans="1:5" x14ac:dyDescent="0.2">
      <c r="A509" s="33"/>
      <c r="B509" s="33"/>
      <c r="C509" s="33"/>
      <c r="D509" s="33"/>
      <c r="E509" s="33"/>
    </row>
    <row r="510" spans="1:5" ht="18" customHeight="1" x14ac:dyDescent="0.25">
      <c r="A510" s="3" t="s">
        <v>39</v>
      </c>
      <c r="B510" s="3"/>
      <c r="C510" s="3"/>
      <c r="D510" s="38" t="s">
        <v>3</v>
      </c>
      <c r="E510" s="38" t="s">
        <v>4</v>
      </c>
    </row>
    <row r="511" spans="1:5" ht="15" customHeight="1" x14ac:dyDescent="0.2">
      <c r="A511" s="44" t="s">
        <v>37</v>
      </c>
      <c r="B511" s="44"/>
      <c r="C511" s="44"/>
      <c r="D511" s="45">
        <f>IF(Ausgabenberechnung!A67&gt;0,Ausgabenberechnung!A67,"")</f>
        <v>647.89</v>
      </c>
      <c r="E511" s="46" t="str">
        <f>IF(Ausgabenberechnung!A67&gt;0,Ausgabenberechnung!I67,"")</f>
        <v>Miete</v>
      </c>
    </row>
    <row r="512" spans="1:5" ht="15" customHeight="1" x14ac:dyDescent="0.2">
      <c r="A512" s="47" t="s">
        <v>38</v>
      </c>
      <c r="B512" s="47"/>
      <c r="C512" s="44"/>
      <c r="D512" s="45">
        <f>IF(Ausgabenberechnung!A68&gt;0, Ausgabenberechnung!A68,"")</f>
        <v>34.47</v>
      </c>
      <c r="E512" s="48" t="str">
        <f>IF(Ausgabenberechnung!A68&gt;0,Ausgabenberechnung!I68,"")</f>
        <v>Unfall-VS</v>
      </c>
    </row>
    <row r="513" spans="1:5" ht="15" customHeight="1" x14ac:dyDescent="0.2">
      <c r="A513" s="33"/>
      <c r="B513" s="33"/>
      <c r="C513" s="33"/>
      <c r="D513" s="45">
        <f>IF(Ausgabenberechnung!A69&gt;0,Ausgabenberechnung!A69,"")</f>
        <v>6.89</v>
      </c>
      <c r="E513" s="48" t="str">
        <f>IF(Ausgabenberechnung!A69&gt;0,Ausgabenberechnung!I69,"")</f>
        <v>Kabelmiete</v>
      </c>
    </row>
    <row r="514" spans="1:5" ht="15" customHeight="1" x14ac:dyDescent="0.2">
      <c r="A514" s="33"/>
      <c r="B514" s="33"/>
      <c r="C514" s="33"/>
      <c r="D514" s="45">
        <f>IF(Ausgabenberechnung!A70&gt;0,Ausgabenberechnung!A70,"")</f>
        <v>18</v>
      </c>
      <c r="E514" s="48" t="str">
        <f>IF(Ausgabenberechnung!A70&gt;0,Ausgabenberechnung!I70,"")</f>
        <v>GASAG</v>
      </c>
    </row>
    <row r="515" spans="1:5" ht="15" customHeight="1" x14ac:dyDescent="0.2">
      <c r="A515" s="33"/>
      <c r="B515" s="33"/>
      <c r="C515" s="33"/>
      <c r="D515" s="45">
        <f>IF(Ausgabenberechnung!A71&gt;0,Ausgabenberechnung!A71,"")</f>
        <v>9.25</v>
      </c>
      <c r="E515" s="48" t="str">
        <f>IF(Ausgabenberechnung!A71&gt;0,Ausgabenberechnung!I71,"")</f>
        <v>Zahn-VS Partner1</v>
      </c>
    </row>
    <row r="516" spans="1:5" ht="15" customHeight="1" x14ac:dyDescent="0.2">
      <c r="A516" s="33"/>
      <c r="B516" s="33"/>
      <c r="C516" s="33"/>
      <c r="D516" s="45">
        <f>IF(Ausgabenberechnung!A72&gt;0,Ausgabenberechnung!A72,"")</f>
        <v>8.15</v>
      </c>
      <c r="E516" s="48" t="str">
        <f>IF(Ausgabenberechnung!A72&gt;0,Ausgabenberechnung!I72,"")</f>
        <v>Zahn-VS Partner2</v>
      </c>
    </row>
    <row r="517" spans="1:5" ht="15" customHeight="1" x14ac:dyDescent="0.2">
      <c r="A517" s="33"/>
      <c r="B517" s="33"/>
      <c r="C517" s="33"/>
      <c r="D517" s="45">
        <f>IF(Ausgabenberechnung!A73&gt;0,Ausgabenberechnung!A73,"")</f>
        <v>71.25</v>
      </c>
      <c r="E517" s="48" t="str">
        <f>IF(Ausgabenberechnung!A73&gt;0,Ausgabenberechnung!I73,"")</f>
        <v>S-Bahn</v>
      </c>
    </row>
    <row r="518" spans="1:5" ht="15" customHeight="1" x14ac:dyDescent="0.2">
      <c r="A518" s="33"/>
      <c r="B518" s="33"/>
      <c r="C518" s="33"/>
      <c r="D518" s="45">
        <f>IF(Ausgabenberechnung!A74&gt;0,Ausgabenberechnung!A74,"")</f>
        <v>240</v>
      </c>
      <c r="E518" s="48" t="str">
        <f>IF(Ausgabenberechnung!A74&gt;0,Ausgabenberechnung!I74,"")</f>
        <v>Benzin</v>
      </c>
    </row>
    <row r="519" spans="1:5" ht="15" customHeight="1" x14ac:dyDescent="0.2">
      <c r="A519" s="33"/>
      <c r="B519" s="33"/>
      <c r="C519" s="33"/>
      <c r="D519" s="45">
        <f>IF(Ausgabenberechnung!A75&gt;0,Ausgabenberechnung!A75,"")</f>
        <v>35</v>
      </c>
      <c r="E519" s="48" t="str">
        <f>IF(Ausgabenberechnung!A75&gt;0,Ausgabenberechnung!I75,"")</f>
        <v>Telefon</v>
      </c>
    </row>
    <row r="520" spans="1:5" ht="15" customHeight="1" x14ac:dyDescent="0.2">
      <c r="A520" s="33"/>
      <c r="B520" s="33"/>
      <c r="C520" s="33"/>
      <c r="D520" s="45">
        <f>IF(Ausgabenberechnung!A76&gt;0,Ausgabenberechnung!A76,"")</f>
        <v>15</v>
      </c>
      <c r="E520" s="48" t="str">
        <f>IF(Ausgabenberechnung!A76&gt;0,Ausgabenberechnung!I76,"")</f>
        <v>Handy Partner1</v>
      </c>
    </row>
    <row r="521" spans="1:5" ht="15" customHeight="1" x14ac:dyDescent="0.2">
      <c r="A521" s="33"/>
      <c r="B521" s="33"/>
      <c r="C521" s="33"/>
      <c r="D521" s="45">
        <f>IF(Ausgabenberechnung!A77&gt;0,Ausgabenberechnung!A77,"")</f>
        <v>15</v>
      </c>
      <c r="E521" s="48" t="str">
        <f>IF(Ausgabenberechnung!A77&gt;0,Ausgabenberechnung!I77,"")</f>
        <v>Handy Partner2</v>
      </c>
    </row>
    <row r="522" spans="1:5" ht="15" customHeight="1" x14ac:dyDescent="0.2">
      <c r="A522" s="33"/>
      <c r="B522" s="33"/>
      <c r="C522" s="33"/>
      <c r="D522" s="45" t="str">
        <f>IF(Ausgabenberechnung!A78&gt;0,Ausgabenberechnung!A78,"")</f>
        <v/>
      </c>
      <c r="E522" s="48" t="str">
        <f>IF(Ausgabenberechnung!A78&gt;0,Ausgabenberechnung!I78,"")</f>
        <v/>
      </c>
    </row>
    <row r="523" spans="1:5" ht="15" customHeight="1" x14ac:dyDescent="0.2">
      <c r="A523" s="33"/>
      <c r="B523" s="33"/>
      <c r="C523" s="33"/>
      <c r="D523" s="45" t="str">
        <f>IF(Ausgabenberechnung!A79&gt;0,Ausgabenberechnung!A79,"")</f>
        <v/>
      </c>
      <c r="E523" s="48" t="str">
        <f>IF(Ausgabenberechnung!A79&gt;0,Ausgabenberechnung!I79,"")</f>
        <v/>
      </c>
    </row>
    <row r="524" spans="1:5" ht="15" customHeight="1" x14ac:dyDescent="0.2">
      <c r="A524" s="33"/>
      <c r="B524" s="33"/>
      <c r="C524" s="33"/>
      <c r="D524" s="45" t="str">
        <f>IF(Ausgabenberechnung!A80&gt;0,Ausgabenberechnung!A80,"")</f>
        <v/>
      </c>
      <c r="E524" s="48" t="str">
        <f>IF(Ausgabenberechnung!A80&gt;0,Ausgabenberechnung!I80,"")</f>
        <v/>
      </c>
    </row>
    <row r="525" spans="1:5" ht="15" customHeight="1" x14ac:dyDescent="0.2">
      <c r="A525" s="33"/>
      <c r="B525" s="33"/>
      <c r="C525" s="33"/>
      <c r="D525" s="45" t="str">
        <f>IF(Ausgabenberechnung!A81&gt;0,Ausgabenberechnung!A81,"")</f>
        <v/>
      </c>
      <c r="E525" s="48" t="str">
        <f>IF(Ausgabenberechnung!A81&gt;0,Ausgabenberechnung!I81,"")</f>
        <v/>
      </c>
    </row>
    <row r="526" spans="1:5" ht="15" customHeight="1" x14ac:dyDescent="0.2">
      <c r="A526" s="33"/>
      <c r="B526" s="33"/>
      <c r="C526" s="33"/>
      <c r="D526" s="45" t="str">
        <f>IF(Ausgabenberechnung!A82&gt;0,Ausgabenberechnung!A82,"")</f>
        <v/>
      </c>
      <c r="E526" s="48" t="str">
        <f>IF(Ausgabenberechnung!A82&gt;0,Ausgabenberechnung!I82,"")</f>
        <v/>
      </c>
    </row>
    <row r="527" spans="1:5" ht="15" customHeight="1" x14ac:dyDescent="0.2">
      <c r="A527" s="33"/>
      <c r="B527" s="33"/>
      <c r="C527" s="33"/>
      <c r="D527" s="45" t="str">
        <f>IF(Ausgabenberechnung!A83&gt;0,Ausgabenberechnung!A83,"")</f>
        <v/>
      </c>
      <c r="E527" s="48" t="str">
        <f>IF(Ausgabenberechnung!A83&gt;0,Ausgabenberechnung!I83,"")</f>
        <v/>
      </c>
    </row>
    <row r="528" spans="1:5" ht="18" customHeight="1" x14ac:dyDescent="0.2">
      <c r="A528" s="33"/>
      <c r="B528" s="33"/>
      <c r="C528" s="33"/>
      <c r="D528" s="31">
        <f>SUM(D511:D527)</f>
        <v>1100.9000000000001</v>
      </c>
      <c r="E528" s="22"/>
    </row>
    <row r="529" spans="1:5" ht="15" customHeight="1" x14ac:dyDescent="0.2">
      <c r="A529" s="33"/>
      <c r="B529" s="33"/>
      <c r="C529" s="33"/>
      <c r="D529" s="33"/>
      <c r="E529" s="33"/>
    </row>
    <row r="530" spans="1:5" ht="18" customHeight="1" x14ac:dyDescent="0.25">
      <c r="A530" s="3" t="s">
        <v>40</v>
      </c>
      <c r="B530" s="44" t="s">
        <v>41</v>
      </c>
      <c r="C530" s="33"/>
      <c r="D530" s="33"/>
      <c r="E530" s="33"/>
    </row>
    <row r="531" spans="1:5" ht="15" customHeight="1" x14ac:dyDescent="0.2">
      <c r="A531" s="33"/>
      <c r="B531" s="44"/>
      <c r="C531" s="33"/>
      <c r="D531" s="33"/>
      <c r="E531" s="33"/>
    </row>
    <row r="532" spans="1:5" ht="18" customHeight="1" x14ac:dyDescent="0.2">
      <c r="A532" s="49"/>
      <c r="B532" s="97" t="s">
        <v>75</v>
      </c>
      <c r="C532" s="50"/>
      <c r="D532" s="51"/>
      <c r="E532" s="52"/>
    </row>
    <row r="533" spans="1:5" ht="18" customHeight="1" x14ac:dyDescent="0.2">
      <c r="A533" s="38" t="s">
        <v>42</v>
      </c>
      <c r="B533" s="98" t="s">
        <v>43</v>
      </c>
      <c r="C533" s="38" t="s">
        <v>44</v>
      </c>
      <c r="D533" s="38" t="s">
        <v>45</v>
      </c>
      <c r="E533" s="38" t="s">
        <v>4</v>
      </c>
    </row>
    <row r="534" spans="1:5" ht="24.95" customHeight="1" x14ac:dyDescent="0.2">
      <c r="A534" s="24" t="str">
        <f>IF(Ausgabenberechnung!E8=12,Ausgabenberechnung!B8,"")</f>
        <v/>
      </c>
      <c r="B534" s="24" t="str">
        <f>IF(Ausgabenberechnung!C24=12,Ausgabenberechnung!B24,IF(Ausgabenberechnung!D24=12,Ausgabenberechnung!B24,""))</f>
        <v/>
      </c>
      <c r="C534" s="24" t="str">
        <f>IF(Ausgabenberechnung!C40=12,Ausgabenberechnung!B40,IF(Ausgabenberechnung!D40=12,Ausgabenberechnung!B40,IF(Ausgabenberechnung!E40=12,Ausgabenberechnung!B40,IF(Ausgabenberechnung!F40=12,Ausgabenberechnung!B40,""))))</f>
        <v/>
      </c>
      <c r="D534" s="24">
        <f>IF(Ausgabenberechnung!C55=12,Ausgabenberechnung!B55,IF(Ausgabenberechnung!D55=12,Ausgabenberechnung!B55,IF(Ausgabenberechnung!E55=12,Ausgabenberechnung!B55,IF(Ausgabenberechnung!F55=12,Ausgabenberechnung!B55,IF(Ausgabenberechnung!G55=12,Ausgabenberechnung!B55,IF(Ausgabenberechnung!H55=12,Ausgabenberechnung!B55,""))))))</f>
        <v>36.47</v>
      </c>
      <c r="E534" s="53" t="str">
        <f>IF(Ausgabenberechnung!E8=12,(Ausgabenberechnung!J8&amp;" "),"")&amp;IF(Ausgabenberechnung!C24=12,(Ausgabenberechnung!I24&amp;" "),"")&amp;IF(Ausgabenberechnung!D24=12,(Ausgabenberechnung!I24&amp;" "),"")&amp;IF(Ausgabenberechnung!C40=12,(Ausgabenberechnung!I40&amp;" "),"")&amp;IF(Ausgabenberechnung!D40=12,(Ausgabenberechnung!I40&amp;" "),"")&amp;IF(Ausgabenberechnung!E40=12,(Ausgabenberechnung!I40&amp;" "),"")&amp;IF(Ausgabenberechnung!F40=12,(Ausgabenberechnung!I40&amp;" "),"")&amp;IF(Ausgabenberechnung!C55=12,(Ausgabenberechnung!I55&amp;" "),"")&amp;IF(Ausgabenberechnung!D55=12,(Ausgabenberechnung!I55&amp;" "),"")&amp;IF(Ausgabenberechnung!E55=12,(Ausgabenberechnung!I55&amp;" "),"")&amp;IF(Ausgabenberechnung!F55=12,(Ausgabenberechnung!I55&amp;" "),"")&amp;IF(Ausgabenberechnung!G55=12,(Ausgabenberechnung!I55&amp;" "),"")&amp;IF(Ausgabenberechnung!H55=12,(Ausgabenberechnung!I55&amp;" "),"")</f>
        <v xml:space="preserve">Strom </v>
      </c>
    </row>
    <row r="535" spans="1:5" ht="24.95" customHeight="1" x14ac:dyDescent="0.2">
      <c r="A535" s="24" t="str">
        <f>IF(Ausgabenberechnung!E9=12,Ausgabenberechnung!B9,"")</f>
        <v/>
      </c>
      <c r="B535" s="24" t="str">
        <f>IF(Ausgabenberechnung!C25=12,Ausgabenberechnung!B25,IF(Ausgabenberechnung!D25=12,Ausgabenberechnung!B25,""))</f>
        <v/>
      </c>
      <c r="C535" s="24">
        <f>IF(Ausgabenberechnung!C41=12,Ausgabenberechnung!B41,IF(Ausgabenberechnung!D41=12,Ausgabenberechnung!B41,IF(Ausgabenberechnung!E41=12,Ausgabenberechnung!B41,IF(Ausgabenberechnung!F41=12,Ausgabenberechnung!B41,""))))</f>
        <v>51.09</v>
      </c>
      <c r="D535" s="24" t="str">
        <f>IF(Ausgabenberechnung!C56=12,Ausgabenberechnung!B56,IF(Ausgabenberechnung!D56=12,Ausgabenberechnung!B56,IF(Ausgabenberechnung!E56=12,Ausgabenberechnung!B56,IF(Ausgabenberechnung!F56=12,Ausgabenberechnung!B56,IF(Ausgabenberechnung!G56=12,Ausgabenberechnung!B56,IF(Ausgabenberechnung!H56=12,Ausgabenberechnung!B56,""))))))</f>
        <v/>
      </c>
      <c r="E535" s="53" t="str">
        <f>IF(Ausgabenberechnung!E9=12,(Ausgabenberechnung!J9&amp;" "),"")&amp;IF(Ausgabenberechnung!C25=12,(Ausgabenberechnung!I25&amp;" "),"")&amp;IF(Ausgabenberechnung!D25=12,(Ausgabenberechnung!I25&amp;" "),"")&amp;IF(Ausgabenberechnung!C41=12,(Ausgabenberechnung!I41&amp;" "),"")&amp;IF(Ausgabenberechnung!D41=12,(Ausgabenberechnung!I41&amp;" "),"")&amp;IF(Ausgabenberechnung!E41=12,(Ausgabenberechnung!I41&amp;" "),"")&amp;IF(Ausgabenberechnung!F41=12,(Ausgabenberechnung!I41&amp;" "),"")&amp;IF(Ausgabenberechnung!C56=12,(Ausgabenberechnung!I56&amp;" "),"")&amp;IF(Ausgabenberechnung!D56=12,(Ausgabenberechnung!I56&amp;" "),"")&amp;IF(Ausgabenberechnung!E56=12,(Ausgabenberechnung!I56&amp;" "),"")&amp;IF(Ausgabenberechnung!F56=12,(Ausgabenberechnung!I56&amp;" "),"")&amp;IF(Ausgabenberechnung!G56=12,(Ausgabenberechnung!I56&amp;" "),"")&amp;IF(Ausgabenberechnung!H56=12,(Ausgabenberechnung!I56&amp;" "),"")</f>
        <v xml:space="preserve">Rundfunkgebühren </v>
      </c>
    </row>
    <row r="536" spans="1:5" ht="24.95" customHeight="1" x14ac:dyDescent="0.2">
      <c r="A536" s="24" t="str">
        <f>IF(Ausgabenberechnung!E10=12,Ausgabenberechnung!B10,"")</f>
        <v/>
      </c>
      <c r="B536" s="24" t="str">
        <f>IF(Ausgabenberechnung!C26=12,Ausgabenberechnung!B26,IF(Ausgabenberechnung!D26=12,Ausgabenberechnung!B26,""))</f>
        <v/>
      </c>
      <c r="C536" s="24" t="str">
        <f>IF(Ausgabenberechnung!C42=12,Ausgabenberechnung!B42,IF(Ausgabenberechnung!D42=12,Ausgabenberechnung!B42,IF(Ausgabenberechnung!E42=12,Ausgabenberechnung!B42,IF(Ausgabenberechnung!F42=12,Ausgabenberechnung!B42,""))))</f>
        <v/>
      </c>
      <c r="D536" s="24" t="str">
        <f>IF(Ausgabenberechnung!C57=12,Ausgabenberechnung!B57,IF(Ausgabenberechnung!D57=12,Ausgabenberechnung!B57,IF(Ausgabenberechnung!E57=12,Ausgabenberechnung!B57,IF(Ausgabenberechnung!F57=12,Ausgabenberechnung!B57,IF(Ausgabenberechnung!G57=12,Ausgabenberechnung!B57,IF(Ausgabenberechnung!H57=12,Ausgabenberechnung!B57,""))))))</f>
        <v/>
      </c>
      <c r="E536" s="53" t="str">
        <f>IF(Ausgabenberechnung!E10=12,(Ausgabenberechnung!J10&amp;" "),"")&amp;IF(Ausgabenberechnung!C26=12,(Ausgabenberechnung!I26&amp;" "),"")&amp;IF(Ausgabenberechnung!D26=12,(Ausgabenberechnung!I26&amp;" "),"")&amp;IF(Ausgabenberechnung!C42=12,(Ausgabenberechnung!I42&amp;" "),"")&amp;IF(Ausgabenberechnung!D42=12,(Ausgabenberechnung!I42&amp;" "),"")&amp;IF(Ausgabenberechnung!E42=12,(Ausgabenberechnung!I42&amp;" "),"")&amp;IF(Ausgabenberechnung!F42=12,(Ausgabenberechnung!I42&amp;" "),"")&amp;IF(Ausgabenberechnung!C57=12,(Ausgabenberechnung!I57&amp;" "),"")&amp;IF(Ausgabenberechnung!D57=12,(Ausgabenberechnung!I57&amp;" "),"")&amp;IF(Ausgabenberechnung!E57=12,(Ausgabenberechnung!I57&amp;" "),"")&amp;IF(Ausgabenberechnung!F57=12,(Ausgabenberechnung!I57&amp;" "),"")&amp;IF(Ausgabenberechnung!G57=12,(Ausgabenberechnung!I57&amp;" "),"")&amp;IF(Ausgabenberechnung!H57=12,(Ausgabenberechnung!I57&amp;" "),"")</f>
        <v/>
      </c>
    </row>
    <row r="537" spans="1:5" ht="24.95" customHeight="1" x14ac:dyDescent="0.2">
      <c r="A537" s="24">
        <f>IF(Ausgabenberechnung!E11=12,Ausgabenberechnung!B11,"")</f>
        <v>320</v>
      </c>
      <c r="B537" s="24" t="str">
        <f>IF(Ausgabenberechnung!C27=12,Ausgabenberechnung!B27,IF(Ausgabenberechnung!D27=12,Ausgabenberechnung!B27,""))</f>
        <v/>
      </c>
      <c r="C537" s="24" t="str">
        <f>IF(Ausgabenberechnung!C43=12,Ausgabenberechnung!B43,IF(Ausgabenberechnung!D43=12,Ausgabenberechnung!B43,IF(Ausgabenberechnung!E43=12,Ausgabenberechnung!B43,IF(Ausgabenberechnung!F43=12,Ausgabenberechnung!B43,""))))</f>
        <v/>
      </c>
      <c r="D537" s="24" t="str">
        <f>IF(Ausgabenberechnung!C58=12,Ausgabenberechnung!B58,IF(Ausgabenberechnung!D58=12,Ausgabenberechnung!B58,IF(Ausgabenberechnung!E58=12,Ausgabenberechnung!B58,IF(Ausgabenberechnung!F58=12,Ausgabenberechnung!B58,IF(Ausgabenberechnung!G58=12,Ausgabenberechnung!B58,IF(Ausgabenberechnung!H58=12,Ausgabenberechnung!B58,""))))))</f>
        <v/>
      </c>
      <c r="E537" s="53" t="str">
        <f>IF(Ausgabenberechnung!E11=12,(Ausgabenberechnung!J11&amp;" "),"")&amp;IF(Ausgabenberechnung!C27=12,(Ausgabenberechnung!I27&amp;" "),"")&amp;IF(Ausgabenberechnung!D27=12,(Ausgabenberechnung!I27&amp;" "),"")&amp;IF(Ausgabenberechnung!C43=12,(Ausgabenberechnung!I43&amp;" "),"")&amp;IF(Ausgabenberechnung!D43=12,(Ausgabenberechnung!I43&amp;" "),"")&amp;IF(Ausgabenberechnung!E43=12,(Ausgabenberechnung!I43&amp;" "),"")&amp;IF(Ausgabenberechnung!F43=12,(Ausgabenberechnung!I43&amp;" "),"")&amp;IF(Ausgabenberechnung!C58=12,(Ausgabenberechnung!I58&amp;" "),"")&amp;IF(Ausgabenberechnung!D58=12,(Ausgabenberechnung!I58&amp;" "),"")&amp;IF(Ausgabenberechnung!E58=12,(Ausgabenberechnung!I58&amp;" "),"")&amp;IF(Ausgabenberechnung!F58=12,(Ausgabenberechnung!I58&amp;" "),"")&amp;IF(Ausgabenberechnung!G58=12,(Ausgabenberechnung!I58&amp;" "),"")&amp;IF(Ausgabenberechnung!H58=12,(Ausgabenberechnung!I58&amp;" "),"")</f>
        <v xml:space="preserve">Pacht Laube </v>
      </c>
    </row>
    <row r="538" spans="1:5" ht="24.95" customHeight="1" x14ac:dyDescent="0.2">
      <c r="A538" s="24">
        <f>IF(Ausgabenberechnung!E12=12,Ausgabenberechnung!B12,"")</f>
        <v>62</v>
      </c>
      <c r="B538" s="24" t="str">
        <f>IF(Ausgabenberechnung!C28=12,Ausgabenberechnung!B28,IF(Ausgabenberechnung!D28=12,Ausgabenberechnung!B28,""))</f>
        <v/>
      </c>
      <c r="C538" s="24" t="str">
        <f>IF(Ausgabenberechnung!C44=12,Ausgabenberechnung!B44,IF(Ausgabenberechnung!D44=12,Ausgabenberechnung!B44,IF(Ausgabenberechnung!E44=12,Ausgabenberechnung!B44,IF(Ausgabenberechnung!F44=12,Ausgabenberechnung!B44,""))))</f>
        <v/>
      </c>
      <c r="D538" s="24" t="str">
        <f>IF(Ausgabenberechnung!C59=12,Ausgabenberechnung!B59,IF(Ausgabenberechnung!D59=12,Ausgabenberechnung!B59,IF(Ausgabenberechnung!E59=12,Ausgabenberechnung!B59,IF(Ausgabenberechnung!F59=12,Ausgabenberechnung!B59,IF(Ausgabenberechnung!G59=12,Ausgabenberechnung!B59,IF(Ausgabenberechnung!H59=12,Ausgabenberechnung!B59,""))))))</f>
        <v/>
      </c>
      <c r="E538" s="53" t="str">
        <f>IF(Ausgabenberechnung!E12=12,(Ausgabenberechnung!J12&amp;" "),"")&amp;IF(Ausgabenberechnung!C28=12,(Ausgabenberechnung!I28&amp;" "),"")&amp;IF(Ausgabenberechnung!D28=12,(Ausgabenberechnung!I28&amp;" "),"")&amp;IF(Ausgabenberechnung!C44=12,(Ausgabenberechnung!I44&amp;" "),"")&amp;IF(Ausgabenberechnung!D44=12,(Ausgabenberechnung!I44&amp;" "),"")&amp;IF(Ausgabenberechnung!E44=12,(Ausgabenberechnung!I44&amp;" "),"")&amp;IF(Ausgabenberechnung!F44=12,(Ausgabenberechnung!I44&amp;" "),"")&amp;IF(Ausgabenberechnung!C59=12,(Ausgabenberechnung!I59&amp;" "),"")&amp;IF(Ausgabenberechnung!D59=12,(Ausgabenberechnung!I59&amp;" "),"")&amp;IF(Ausgabenberechnung!E59=12,(Ausgabenberechnung!I59&amp;" "),"")&amp;IF(Ausgabenberechnung!F59=12,(Ausgabenberechnung!I59&amp;" "),"")&amp;IF(Ausgabenberechnung!G59=12,(Ausgabenberechnung!I59&amp;" "),"")&amp;IF(Ausgabenberechnung!H59=12,(Ausgabenberechnung!I59&amp;" "),"")</f>
        <v xml:space="preserve">Tageszeitung </v>
      </c>
    </row>
    <row r="539" spans="1:5" ht="24.95" customHeight="1" x14ac:dyDescent="0.2">
      <c r="A539" s="24" t="str">
        <f>IF(Ausgabenberechnung!E13=12,Ausgabenberechnung!B13,"")</f>
        <v/>
      </c>
      <c r="B539" s="24" t="str">
        <f>IF(Ausgabenberechnung!C29=12,Ausgabenberechnung!B29,IF(Ausgabenberechnung!D29=12,Ausgabenberechnung!B29,""))</f>
        <v/>
      </c>
      <c r="C539" s="24" t="str">
        <f>IF(Ausgabenberechnung!C45=12,Ausgabenberechnung!B45,IF(Ausgabenberechnung!D45=12,Ausgabenberechnung!B45,IF(Ausgabenberechnung!E45=12,Ausgabenberechnung!B45,IF(Ausgabenberechnung!F45=12,Ausgabenberechnung!B45,""))))</f>
        <v/>
      </c>
      <c r="D539" s="24" t="str">
        <f>IF(Ausgabenberechnung!C60=12,Ausgabenberechnung!B60,IF(Ausgabenberechnung!D60=12,Ausgabenberechnung!B60,IF(Ausgabenberechnung!E60=12,Ausgabenberechnung!B60,IF(Ausgabenberechnung!F60=12,Ausgabenberechnung!B60,IF(Ausgabenberechnung!G60=12,Ausgabenberechnung!B60,IF(Ausgabenberechnung!H60=12,Ausgabenberechnung!B60,""))))))</f>
        <v/>
      </c>
      <c r="E539" s="53" t="str">
        <f>IF(Ausgabenberechnung!E13=12,(Ausgabenberechnung!J13&amp;" "),"")&amp;IF(Ausgabenberechnung!C29=12,(Ausgabenberechnung!I29&amp;" "),"")&amp;IF(Ausgabenberechnung!D29=12,(Ausgabenberechnung!I29&amp;" "),"")&amp;IF(Ausgabenberechnung!C45=12,(Ausgabenberechnung!I45&amp;" "),"")&amp;IF(Ausgabenberechnung!D45=12,(Ausgabenberechnung!I45&amp;" "),"")&amp;IF(Ausgabenberechnung!E45=12,(Ausgabenberechnung!I45&amp;" "),"")&amp;IF(Ausgabenberechnung!F45=12,(Ausgabenberechnung!I45&amp;" "),"")&amp;IF(Ausgabenberechnung!C60=12,(Ausgabenberechnung!I60&amp;" "),"")&amp;IF(Ausgabenberechnung!D60=12,(Ausgabenberechnung!I60&amp;" "),"")&amp;IF(Ausgabenberechnung!E60=12,(Ausgabenberechnung!I60&amp;" "),"")&amp;IF(Ausgabenberechnung!F60=12,(Ausgabenberechnung!I60&amp;" "),"")&amp;IF(Ausgabenberechnung!G60=12,(Ausgabenberechnung!I60&amp;" "),"")&amp;IF(Ausgabenberechnung!H60=12,(Ausgabenberechnung!I60&amp;" "),"")</f>
        <v/>
      </c>
    </row>
    <row r="540" spans="1:5" ht="24.95" customHeight="1" x14ac:dyDescent="0.2">
      <c r="A540" s="24" t="str">
        <f>IF(Ausgabenberechnung!E14=12,Ausgabenberechnung!B14,"")</f>
        <v/>
      </c>
      <c r="B540" s="24" t="str">
        <f>IF(Ausgabenberechnung!C30=12,Ausgabenberechnung!B30,IF(Ausgabenberechnung!D30=12,Ausgabenberechnung!B30,""))</f>
        <v/>
      </c>
      <c r="C540" s="24" t="str">
        <f>IF(Ausgabenberechnung!C46=12,Ausgabenberechnung!B46,IF(Ausgabenberechnung!D46=12,Ausgabenberechnung!B46,IF(Ausgabenberechnung!E46=12,Ausgabenberechnung!B46,IF(Ausgabenberechnung!F46=12,Ausgabenberechnung!B46,""))))</f>
        <v/>
      </c>
      <c r="D540" s="23"/>
      <c r="E540" s="53" t="str">
        <f>IF(Ausgabenberechnung!E14=12,(Ausgabenberechnung!J14&amp;" "),"")&amp;IF(Ausgabenberechnung!C30=12,(Ausgabenberechnung!I30&amp;" "),"")&amp;IF(Ausgabenberechnung!D30=12,(Ausgabenberechnung!I30&amp;" "),"")&amp;IF(Ausgabenberechnung!C46=12,(Ausgabenberechnung!I46&amp;" "),"")&amp;IF(Ausgabenberechnung!D46=12,(Ausgabenberechnung!I46&amp;" "),"")&amp;IF(Ausgabenberechnung!E46=12,(Ausgabenberechnung!I46&amp;" "),"")&amp;IF(Ausgabenberechnung!F46=12,(Ausgabenberechnung!I46&amp;" "),"")</f>
        <v/>
      </c>
    </row>
    <row r="541" spans="1:5" ht="24.95" customHeight="1" x14ac:dyDescent="0.2">
      <c r="A541" s="24" t="str">
        <f>IF(Ausgabenberechnung!E15=12,Ausgabenberechnung!B15,"")</f>
        <v/>
      </c>
      <c r="B541" s="24" t="str">
        <f>IF(Ausgabenberechnung!C31=12,Ausgabenberechnung!B31,IF(Ausgabenberechnung!D31=12,Ausgabenberechnung!B31,""))</f>
        <v/>
      </c>
      <c r="C541" s="24" t="str">
        <f>IF(Ausgabenberechnung!C47=12,Ausgabenberechnung!B47,IF(Ausgabenberechnung!D47=12,Ausgabenberechnung!B47,IF(Ausgabenberechnung!E47=12,Ausgabenberechnung!B47,IF(Ausgabenberechnung!F47=12,Ausgabenberechnung!B47,""))))</f>
        <v/>
      </c>
      <c r="D541" s="23"/>
      <c r="E541" s="53" t="str">
        <f>IF(Ausgabenberechnung!E15=12,(Ausgabenberechnung!J15&amp;" "),"")&amp;IF(Ausgabenberechnung!C31=12,(Ausgabenberechnung!I31&amp;" "),"")&amp;IF(Ausgabenberechnung!D31=12,(Ausgabenberechnung!I31&amp;" "),"")&amp;IF(Ausgabenberechnung!C47=12,(Ausgabenberechnung!I47&amp;" "),"")&amp;IF(Ausgabenberechnung!D47=12,(Ausgabenberechnung!I47&amp;" "),"")&amp;IF(Ausgabenberechnung!E47=12,(Ausgabenberechnung!I47&amp;" "),"")&amp;IF(Ausgabenberechnung!F47=12,(Ausgabenberechnung!I47&amp;" "),"")</f>
        <v/>
      </c>
    </row>
    <row r="542" spans="1:5" ht="24.95" customHeight="1" x14ac:dyDescent="0.2">
      <c r="A542" s="24" t="str">
        <f>IF(Ausgabenberechnung!E16=12,Ausgabenberechnung!B16,"")</f>
        <v/>
      </c>
      <c r="B542" s="24" t="str">
        <f>IF(Ausgabenberechnung!C32=12,Ausgabenberechnung!B32,IF(Ausgabenberechnung!D32=12,Ausgabenberechnung!B32,""))</f>
        <v/>
      </c>
      <c r="C542" s="24" t="str">
        <f>IF(Ausgabenberechnung!C48=12,Ausgabenberechnung!B48,IF(Ausgabenberechnung!D48=12,Ausgabenberechnung!B48,IF(Ausgabenberechnung!E48=12,Ausgabenberechnung!B48,IF(Ausgabenberechnung!F48=12,Ausgabenberechnung!B48,""))))</f>
        <v/>
      </c>
      <c r="D542" s="23"/>
      <c r="E542" s="53" t="str">
        <f>IF(Ausgabenberechnung!E16=12,(Ausgabenberechnung!J16&amp;" "),"")&amp;IF(Ausgabenberechnung!C32=12,(Ausgabenberechnung!I32&amp;" "),"")&amp;IF(Ausgabenberechnung!D32=12,(Ausgabenberechnung!I32&amp;" "),"")&amp;IF(Ausgabenberechnung!C48=12,(Ausgabenberechnung!I48&amp;" "),"")&amp;IF(Ausgabenberechnung!D48=12,(Ausgabenberechnung!I48&amp;" "),"")&amp;IF(Ausgabenberechnung!E48=12,(Ausgabenberechnung!I48&amp;" "),"")&amp;IF(Ausgabenberechnung!F48=12,(Ausgabenberechnung!I48&amp;" "),"")</f>
        <v/>
      </c>
    </row>
    <row r="543" spans="1:5" ht="24.95" customHeight="1" x14ac:dyDescent="0.2">
      <c r="A543" s="24" t="str">
        <f>IF(Ausgabenberechnung!E17=12,Ausgabenberechnung!B17,"")</f>
        <v/>
      </c>
      <c r="B543" s="24" t="str">
        <f>IF(Ausgabenberechnung!C33=12,Ausgabenberechnung!B33,IF(Ausgabenberechnung!D33=12,Ausgabenberechnung!B33,""))</f>
        <v/>
      </c>
      <c r="C543" s="24" t="str">
        <f>IF(Ausgabenberechnung!C49=12,Ausgabenberechnung!B49,IF(Ausgabenberechnung!D49=12,Ausgabenberechnung!B49,IF(Ausgabenberechnung!E49=12,Ausgabenberechnung!B49,IF(Ausgabenberechnung!F49=12,Ausgabenberechnung!B49,""))))</f>
        <v/>
      </c>
      <c r="D543" s="23"/>
      <c r="E543" s="53" t="str">
        <f>IF(Ausgabenberechnung!E17=12,(Ausgabenberechnung!J17&amp;" "),"")&amp;IF(Ausgabenberechnung!C33=12,(Ausgabenberechnung!I33&amp;" "),"")&amp;IF(Ausgabenberechnung!D33=12,(Ausgabenberechnung!I33&amp;" "),"")&amp;IF(Ausgabenberechnung!C49=12,(Ausgabenberechnung!I49&amp;" "),"")&amp;IF(Ausgabenberechnung!D49=12,(Ausgabenberechnung!I49&amp;" "),"")&amp;IF(Ausgabenberechnung!E49=12,(Ausgabenberechnung!I49&amp;" "),"")&amp;IF(Ausgabenberechnung!F49=12,(Ausgabenberechnung!I49&amp;" "),"")</f>
        <v/>
      </c>
    </row>
    <row r="544" spans="1:5" ht="18" customHeight="1" x14ac:dyDescent="0.2">
      <c r="A544" s="54"/>
      <c r="B544" s="55"/>
      <c r="C544" s="55" t="s">
        <v>46</v>
      </c>
      <c r="D544" s="56">
        <f>SUM(A534:D543)</f>
        <v>469.56</v>
      </c>
      <c r="E544" s="22"/>
    </row>
    <row r="545" spans="1:5" ht="15" customHeight="1" x14ac:dyDescent="0.2">
      <c r="A545" s="33"/>
      <c r="B545" s="33"/>
      <c r="C545" s="33"/>
      <c r="D545" s="33"/>
      <c r="E545" s="33"/>
    </row>
    <row r="546" spans="1:5" ht="15" customHeight="1" x14ac:dyDescent="0.2">
      <c r="A546" s="33"/>
      <c r="B546" s="33"/>
      <c r="C546" s="33"/>
      <c r="D546" s="91">
        <f>Einnahmen!$A$18</f>
        <v>2163.69</v>
      </c>
      <c r="E546" s="92" t="s">
        <v>50</v>
      </c>
    </row>
    <row r="547" spans="1:5" ht="15" customHeight="1" x14ac:dyDescent="0.2">
      <c r="A547" s="33"/>
      <c r="B547" s="33"/>
      <c r="C547" s="58" t="s">
        <v>53</v>
      </c>
      <c r="D547" s="91">
        <f>SUMIF(Einnahmen!B25:B48,12,Einnahmen!A25:A48)</f>
        <v>0</v>
      </c>
      <c r="E547" s="92" t="s">
        <v>92</v>
      </c>
    </row>
    <row r="548" spans="1:5" ht="15" customHeight="1" x14ac:dyDescent="0.2">
      <c r="A548" s="33"/>
      <c r="B548" s="33"/>
      <c r="C548" s="33"/>
      <c r="D548" s="91">
        <f>SUM(D546,D547)</f>
        <v>2163.69</v>
      </c>
      <c r="E548" s="93" t="s">
        <v>51</v>
      </c>
    </row>
    <row r="549" spans="1:5" ht="15" customHeight="1" x14ac:dyDescent="0.2">
      <c r="A549" s="33"/>
      <c r="B549" s="33"/>
      <c r="C549" s="33"/>
      <c r="D549" s="91"/>
      <c r="E549" s="92"/>
    </row>
    <row r="550" spans="1:5" ht="15" customHeight="1" x14ac:dyDescent="0.2">
      <c r="A550" s="33"/>
      <c r="B550" s="33"/>
      <c r="C550" s="59" t="s">
        <v>54</v>
      </c>
      <c r="D550" s="91">
        <f>SUM(D528,D544)</f>
        <v>1570.46</v>
      </c>
      <c r="E550" s="92" t="s">
        <v>52</v>
      </c>
    </row>
    <row r="551" spans="1:5" ht="15" customHeight="1" x14ac:dyDescent="0.2">
      <c r="A551" s="33"/>
      <c r="B551" s="33"/>
      <c r="C551" s="33"/>
      <c r="D551" s="33"/>
      <c r="E551" s="60"/>
    </row>
    <row r="552" spans="1:5" ht="15" customHeight="1" x14ac:dyDescent="0.2">
      <c r="A552" s="33"/>
      <c r="B552" s="33"/>
      <c r="C552" s="33"/>
      <c r="D552" s="94">
        <f>SUM(D548-D550)</f>
        <v>593.23</v>
      </c>
      <c r="E552" s="95" t="s">
        <v>55</v>
      </c>
    </row>
  </sheetData>
  <phoneticPr fontId="0" type="noConversion"/>
  <pageMargins left="0.78740157480314965" right="0.78740157480314965" top="0.39370078740157483" bottom="0.39370078740157483" header="0.51181102362204722" footer="0.51181102362204722"/>
  <pageSetup paperSize="9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6"/>
  <sheetViews>
    <sheetView workbookViewId="0">
      <selection activeCell="C149" sqref="C149"/>
    </sheetView>
  </sheetViews>
  <sheetFormatPr baseColWidth="10" defaultRowHeight="12.75" x14ac:dyDescent="0.2"/>
  <cols>
    <col min="1" max="1" width="17.140625" customWidth="1"/>
    <col min="2" max="2" width="12" bestFit="1" customWidth="1"/>
    <col min="3" max="3" width="45.5703125" customWidth="1"/>
  </cols>
  <sheetData>
    <row r="1" spans="1:4" x14ac:dyDescent="0.2">
      <c r="A1" s="33"/>
      <c r="B1" s="33"/>
      <c r="C1" s="33"/>
      <c r="D1" s="33"/>
    </row>
    <row r="2" spans="1:4" ht="20.25" x14ac:dyDescent="0.3">
      <c r="A2" s="2" t="s">
        <v>22</v>
      </c>
      <c r="B2" s="37">
        <f>(Einnahmen!D2)</f>
        <v>2008</v>
      </c>
      <c r="C2" s="2" t="s">
        <v>59</v>
      </c>
      <c r="D2" s="63" t="s">
        <v>60</v>
      </c>
    </row>
    <row r="3" spans="1:4" ht="12.75" customHeight="1" x14ac:dyDescent="0.3">
      <c r="A3" s="2"/>
      <c r="B3" s="37"/>
      <c r="C3" s="2"/>
      <c r="D3" s="33"/>
    </row>
    <row r="4" spans="1:4" x14ac:dyDescent="0.2">
      <c r="A4" s="33"/>
      <c r="B4" s="33"/>
      <c r="C4" s="33"/>
      <c r="D4" s="33"/>
    </row>
    <row r="5" spans="1:4" ht="30" customHeight="1" x14ac:dyDescent="0.2">
      <c r="A5" s="64" t="s">
        <v>55</v>
      </c>
      <c r="B5" s="96">
        <f>Monatsdarstellung!D46</f>
        <v>578.79</v>
      </c>
      <c r="C5" s="65" t="s">
        <v>4</v>
      </c>
      <c r="D5" s="99">
        <f>SUM(D6:D33)</f>
        <v>480.85</v>
      </c>
    </row>
    <row r="6" spans="1:4" ht="24.95" customHeight="1" x14ac:dyDescent="0.2">
      <c r="A6" s="33"/>
      <c r="B6" s="67">
        <f t="shared" ref="B6:B33" si="0">IF(D6&gt;0,B5-D6,"")</f>
        <v>531.79999999999995</v>
      </c>
      <c r="C6" s="61" t="s">
        <v>126</v>
      </c>
      <c r="D6" s="62">
        <v>46.99</v>
      </c>
    </row>
    <row r="7" spans="1:4" ht="24.95" customHeight="1" x14ac:dyDescent="0.2">
      <c r="A7" s="33"/>
      <c r="B7" s="67">
        <f t="shared" si="0"/>
        <v>504.79999999999995</v>
      </c>
      <c r="C7" s="61" t="s">
        <v>127</v>
      </c>
      <c r="D7" s="62">
        <v>27</v>
      </c>
    </row>
    <row r="8" spans="1:4" ht="24.95" customHeight="1" x14ac:dyDescent="0.2">
      <c r="A8" s="33"/>
      <c r="B8" s="67">
        <f t="shared" si="0"/>
        <v>404.79999999999995</v>
      </c>
      <c r="C8" s="61" t="s">
        <v>128</v>
      </c>
      <c r="D8" s="62">
        <v>100</v>
      </c>
    </row>
    <row r="9" spans="1:4" ht="24.95" customHeight="1" x14ac:dyDescent="0.2">
      <c r="A9" s="33"/>
      <c r="B9" s="67">
        <f t="shared" si="0"/>
        <v>347.79999999999995</v>
      </c>
      <c r="C9" s="61" t="s">
        <v>129</v>
      </c>
      <c r="D9" s="62">
        <v>57</v>
      </c>
    </row>
    <row r="10" spans="1:4" ht="24.95" customHeight="1" x14ac:dyDescent="0.2">
      <c r="A10" s="33"/>
      <c r="B10" s="67">
        <f t="shared" si="0"/>
        <v>271.47999999999996</v>
      </c>
      <c r="C10" s="61" t="s">
        <v>130</v>
      </c>
      <c r="D10" s="62">
        <v>76.319999999999993</v>
      </c>
    </row>
    <row r="11" spans="1:4" ht="24.95" customHeight="1" x14ac:dyDescent="0.2">
      <c r="A11" s="33"/>
      <c r="B11" s="67">
        <f t="shared" si="0"/>
        <v>202.19999999999996</v>
      </c>
      <c r="C11" s="61" t="s">
        <v>131</v>
      </c>
      <c r="D11" s="62">
        <v>69.28</v>
      </c>
    </row>
    <row r="12" spans="1:4" ht="24.95" customHeight="1" x14ac:dyDescent="0.2">
      <c r="A12" s="33"/>
      <c r="B12" s="67">
        <f t="shared" si="0"/>
        <v>157.19999999999996</v>
      </c>
      <c r="C12" s="61" t="s">
        <v>132</v>
      </c>
      <c r="D12" s="62">
        <v>45</v>
      </c>
    </row>
    <row r="13" spans="1:4" ht="24.95" customHeight="1" x14ac:dyDescent="0.2">
      <c r="A13" s="33"/>
      <c r="B13" s="67">
        <f t="shared" si="0"/>
        <v>97.939999999999969</v>
      </c>
      <c r="C13" s="61" t="s">
        <v>130</v>
      </c>
      <c r="D13" s="62">
        <v>59.26</v>
      </c>
    </row>
    <row r="14" spans="1:4" ht="24.95" customHeight="1" x14ac:dyDescent="0.2">
      <c r="A14" s="33"/>
      <c r="B14" s="67" t="str">
        <f t="shared" si="0"/>
        <v/>
      </c>
      <c r="C14" s="61"/>
      <c r="D14" s="62"/>
    </row>
    <row r="15" spans="1:4" ht="24.95" customHeight="1" x14ac:dyDescent="0.2">
      <c r="A15" s="33"/>
      <c r="B15" s="67" t="str">
        <f t="shared" si="0"/>
        <v/>
      </c>
      <c r="C15" s="61"/>
      <c r="D15" s="62"/>
    </row>
    <row r="16" spans="1:4" ht="24.95" customHeight="1" x14ac:dyDescent="0.2">
      <c r="A16" s="33"/>
      <c r="B16" s="67" t="str">
        <f t="shared" si="0"/>
        <v/>
      </c>
      <c r="C16" s="61"/>
      <c r="D16" s="62"/>
    </row>
    <row r="17" spans="1:4" ht="24.95" customHeight="1" x14ac:dyDescent="0.2">
      <c r="A17" s="33"/>
      <c r="B17" s="67" t="str">
        <f t="shared" si="0"/>
        <v/>
      </c>
      <c r="C17" s="61"/>
      <c r="D17" s="62"/>
    </row>
    <row r="18" spans="1:4" ht="24.95" customHeight="1" x14ac:dyDescent="0.2">
      <c r="A18" s="33"/>
      <c r="B18" s="67" t="str">
        <f t="shared" si="0"/>
        <v/>
      </c>
      <c r="C18" s="61"/>
      <c r="D18" s="62"/>
    </row>
    <row r="19" spans="1:4" ht="24.95" customHeight="1" x14ac:dyDescent="0.2">
      <c r="A19" s="33"/>
      <c r="B19" s="67" t="str">
        <f t="shared" si="0"/>
        <v/>
      </c>
      <c r="C19" s="61"/>
      <c r="D19" s="62"/>
    </row>
    <row r="20" spans="1:4" ht="24.95" customHeight="1" x14ac:dyDescent="0.2">
      <c r="A20" s="33"/>
      <c r="B20" s="67" t="str">
        <f t="shared" si="0"/>
        <v/>
      </c>
      <c r="C20" s="61"/>
      <c r="D20" s="62"/>
    </row>
    <row r="21" spans="1:4" ht="24.95" customHeight="1" x14ac:dyDescent="0.2">
      <c r="A21" s="33"/>
      <c r="B21" s="67" t="str">
        <f t="shared" si="0"/>
        <v/>
      </c>
      <c r="C21" s="61"/>
      <c r="D21" s="62"/>
    </row>
    <row r="22" spans="1:4" ht="24.95" customHeight="1" x14ac:dyDescent="0.2">
      <c r="A22" s="33"/>
      <c r="B22" s="67" t="str">
        <f t="shared" si="0"/>
        <v/>
      </c>
      <c r="C22" s="61"/>
      <c r="D22" s="62"/>
    </row>
    <row r="23" spans="1:4" ht="24.95" customHeight="1" x14ac:dyDescent="0.2">
      <c r="A23" s="33"/>
      <c r="B23" s="67" t="str">
        <f t="shared" si="0"/>
        <v/>
      </c>
      <c r="C23" s="61"/>
      <c r="D23" s="62"/>
    </row>
    <row r="24" spans="1:4" ht="24.95" customHeight="1" x14ac:dyDescent="0.2">
      <c r="A24" s="33"/>
      <c r="B24" s="67" t="str">
        <f t="shared" si="0"/>
        <v/>
      </c>
      <c r="C24" s="61"/>
      <c r="D24" s="62"/>
    </row>
    <row r="25" spans="1:4" ht="24.95" customHeight="1" x14ac:dyDescent="0.2">
      <c r="A25" s="33"/>
      <c r="B25" s="67" t="str">
        <f t="shared" si="0"/>
        <v/>
      </c>
      <c r="C25" s="61"/>
      <c r="D25" s="62"/>
    </row>
    <row r="26" spans="1:4" ht="24.95" customHeight="1" x14ac:dyDescent="0.2">
      <c r="A26" s="33"/>
      <c r="B26" s="67" t="str">
        <f t="shared" si="0"/>
        <v/>
      </c>
      <c r="C26" s="61"/>
      <c r="D26" s="62"/>
    </row>
    <row r="27" spans="1:4" ht="24.95" customHeight="1" x14ac:dyDescent="0.2">
      <c r="A27" s="33"/>
      <c r="B27" s="67" t="str">
        <f t="shared" si="0"/>
        <v/>
      </c>
      <c r="C27" s="61"/>
      <c r="D27" s="62"/>
    </row>
    <row r="28" spans="1:4" ht="24.95" customHeight="1" x14ac:dyDescent="0.2">
      <c r="A28" s="33"/>
      <c r="B28" s="67" t="str">
        <f t="shared" si="0"/>
        <v/>
      </c>
      <c r="C28" s="61"/>
      <c r="D28" s="62"/>
    </row>
    <row r="29" spans="1:4" ht="24.95" customHeight="1" x14ac:dyDescent="0.2">
      <c r="A29" s="33"/>
      <c r="B29" s="67" t="str">
        <f t="shared" si="0"/>
        <v/>
      </c>
      <c r="C29" s="61"/>
      <c r="D29" s="62"/>
    </row>
    <row r="30" spans="1:4" ht="24.95" customHeight="1" x14ac:dyDescent="0.2">
      <c r="A30" s="33"/>
      <c r="B30" s="67" t="str">
        <f t="shared" si="0"/>
        <v/>
      </c>
      <c r="C30" s="61"/>
      <c r="D30" s="62"/>
    </row>
    <row r="31" spans="1:4" ht="24.95" customHeight="1" x14ac:dyDescent="0.2">
      <c r="A31" s="33"/>
      <c r="B31" s="67" t="str">
        <f t="shared" si="0"/>
        <v/>
      </c>
      <c r="C31" s="61"/>
      <c r="D31" s="62"/>
    </row>
    <row r="32" spans="1:4" ht="24.95" customHeight="1" x14ac:dyDescent="0.2">
      <c r="A32" s="33"/>
      <c r="B32" s="67" t="str">
        <f t="shared" si="0"/>
        <v/>
      </c>
      <c r="C32" s="61"/>
      <c r="D32" s="62"/>
    </row>
    <row r="33" spans="1:4" ht="24.95" customHeight="1" x14ac:dyDescent="0.2">
      <c r="A33" s="33"/>
      <c r="B33" s="67" t="str">
        <f t="shared" si="0"/>
        <v/>
      </c>
      <c r="C33" s="61"/>
      <c r="D33" s="62"/>
    </row>
    <row r="34" spans="1:4" x14ac:dyDescent="0.2">
      <c r="A34" s="33"/>
      <c r="B34" s="33"/>
      <c r="C34" s="33"/>
      <c r="D34" s="33"/>
    </row>
    <row r="35" spans="1:4" x14ac:dyDescent="0.2">
      <c r="A35" s="33"/>
      <c r="B35" s="33"/>
      <c r="C35" s="33"/>
      <c r="D35" s="33"/>
    </row>
    <row r="36" spans="1:4" ht="20.25" x14ac:dyDescent="0.3">
      <c r="A36" s="2" t="s">
        <v>22</v>
      </c>
      <c r="B36" s="37">
        <f>(Einnahmen!D2)</f>
        <v>2008</v>
      </c>
      <c r="C36" s="2" t="s">
        <v>57</v>
      </c>
      <c r="D36" s="63" t="s">
        <v>61</v>
      </c>
    </row>
    <row r="37" spans="1:4" ht="12.75" customHeight="1" x14ac:dyDescent="0.3">
      <c r="A37" s="2"/>
      <c r="B37" s="37"/>
      <c r="C37" s="2"/>
      <c r="D37" s="33"/>
    </row>
    <row r="38" spans="1:4" ht="12.75" customHeight="1" x14ac:dyDescent="0.2">
      <c r="A38" s="33"/>
      <c r="B38" s="33"/>
      <c r="C38" s="33"/>
      <c r="D38" s="33"/>
    </row>
    <row r="39" spans="1:4" ht="30" customHeight="1" x14ac:dyDescent="0.2">
      <c r="A39" s="64" t="s">
        <v>62</v>
      </c>
      <c r="B39" s="96" t="str">
        <f>B33</f>
        <v/>
      </c>
      <c r="C39" s="65" t="s">
        <v>4</v>
      </c>
      <c r="D39" s="99">
        <f>SUM(D40:D67)</f>
        <v>0</v>
      </c>
    </row>
    <row r="40" spans="1:4" ht="24.95" customHeight="1" x14ac:dyDescent="0.2">
      <c r="A40" s="33"/>
      <c r="B40" s="67" t="str">
        <f t="shared" ref="B40:B67" si="1">IF(D40&gt;0,B39-D40,"")</f>
        <v/>
      </c>
      <c r="C40" s="61"/>
      <c r="D40" s="62"/>
    </row>
    <row r="41" spans="1:4" ht="24.95" customHeight="1" x14ac:dyDescent="0.2">
      <c r="A41" s="33"/>
      <c r="B41" s="67" t="str">
        <f t="shared" si="1"/>
        <v/>
      </c>
      <c r="C41" s="61"/>
      <c r="D41" s="62"/>
    </row>
    <row r="42" spans="1:4" ht="24.95" customHeight="1" x14ac:dyDescent="0.2">
      <c r="A42" s="33"/>
      <c r="B42" s="67" t="str">
        <f t="shared" si="1"/>
        <v/>
      </c>
      <c r="C42" s="61"/>
      <c r="D42" s="62"/>
    </row>
    <row r="43" spans="1:4" ht="24.95" customHeight="1" x14ac:dyDescent="0.2">
      <c r="A43" s="33"/>
      <c r="B43" s="67" t="str">
        <f t="shared" si="1"/>
        <v/>
      </c>
      <c r="C43" s="61"/>
      <c r="D43" s="62"/>
    </row>
    <row r="44" spans="1:4" ht="24.95" customHeight="1" x14ac:dyDescent="0.2">
      <c r="A44" s="33"/>
      <c r="B44" s="67" t="str">
        <f t="shared" si="1"/>
        <v/>
      </c>
      <c r="C44" s="61"/>
      <c r="D44" s="62"/>
    </row>
    <row r="45" spans="1:4" ht="24.95" customHeight="1" x14ac:dyDescent="0.2">
      <c r="A45" s="33"/>
      <c r="B45" s="67" t="str">
        <f t="shared" si="1"/>
        <v/>
      </c>
      <c r="C45" s="61"/>
      <c r="D45" s="62"/>
    </row>
    <row r="46" spans="1:4" ht="24.95" customHeight="1" x14ac:dyDescent="0.2">
      <c r="A46" s="33"/>
      <c r="B46" s="67" t="str">
        <f t="shared" si="1"/>
        <v/>
      </c>
      <c r="C46" s="61"/>
      <c r="D46" s="62"/>
    </row>
    <row r="47" spans="1:4" ht="24.95" customHeight="1" x14ac:dyDescent="0.2">
      <c r="A47" s="33"/>
      <c r="B47" s="67" t="str">
        <f t="shared" si="1"/>
        <v/>
      </c>
      <c r="C47" s="61"/>
      <c r="D47" s="62"/>
    </row>
    <row r="48" spans="1:4" ht="24.95" customHeight="1" x14ac:dyDescent="0.2">
      <c r="A48" s="33"/>
      <c r="B48" s="67" t="str">
        <f t="shared" si="1"/>
        <v/>
      </c>
      <c r="C48" s="61"/>
      <c r="D48" s="62"/>
    </row>
    <row r="49" spans="1:4" ht="24.95" customHeight="1" x14ac:dyDescent="0.2">
      <c r="A49" s="33"/>
      <c r="B49" s="67" t="str">
        <f t="shared" si="1"/>
        <v/>
      </c>
      <c r="C49" s="61"/>
      <c r="D49" s="62"/>
    </row>
    <row r="50" spans="1:4" ht="24.95" customHeight="1" x14ac:dyDescent="0.2">
      <c r="A50" s="33"/>
      <c r="B50" s="67" t="str">
        <f t="shared" si="1"/>
        <v/>
      </c>
      <c r="C50" s="61"/>
      <c r="D50" s="62"/>
    </row>
    <row r="51" spans="1:4" ht="24.95" customHeight="1" x14ac:dyDescent="0.2">
      <c r="A51" s="33"/>
      <c r="B51" s="67" t="str">
        <f t="shared" si="1"/>
        <v/>
      </c>
      <c r="C51" s="61"/>
      <c r="D51" s="62"/>
    </row>
    <row r="52" spans="1:4" ht="24.95" customHeight="1" x14ac:dyDescent="0.2">
      <c r="A52" s="33"/>
      <c r="B52" s="67" t="str">
        <f t="shared" si="1"/>
        <v/>
      </c>
      <c r="C52" s="61"/>
      <c r="D52" s="62"/>
    </row>
    <row r="53" spans="1:4" ht="24.95" customHeight="1" x14ac:dyDescent="0.2">
      <c r="A53" s="33"/>
      <c r="B53" s="67" t="str">
        <f t="shared" si="1"/>
        <v/>
      </c>
      <c r="C53" s="61"/>
      <c r="D53" s="62"/>
    </row>
    <row r="54" spans="1:4" ht="24.95" customHeight="1" x14ac:dyDescent="0.2">
      <c r="A54" s="33"/>
      <c r="B54" s="67" t="str">
        <f t="shared" si="1"/>
        <v/>
      </c>
      <c r="C54" s="61"/>
      <c r="D54" s="62"/>
    </row>
    <row r="55" spans="1:4" ht="24.95" customHeight="1" x14ac:dyDescent="0.2">
      <c r="A55" s="33"/>
      <c r="B55" s="67" t="str">
        <f t="shared" si="1"/>
        <v/>
      </c>
      <c r="C55" s="61"/>
      <c r="D55" s="62"/>
    </row>
    <row r="56" spans="1:4" ht="24.95" customHeight="1" x14ac:dyDescent="0.2">
      <c r="A56" s="33"/>
      <c r="B56" s="67" t="str">
        <f t="shared" si="1"/>
        <v/>
      </c>
      <c r="C56" s="61"/>
      <c r="D56" s="62"/>
    </row>
    <row r="57" spans="1:4" ht="24.95" customHeight="1" x14ac:dyDescent="0.2">
      <c r="A57" s="33"/>
      <c r="B57" s="67" t="str">
        <f t="shared" si="1"/>
        <v/>
      </c>
      <c r="C57" s="61"/>
      <c r="D57" s="62"/>
    </row>
    <row r="58" spans="1:4" ht="24.95" customHeight="1" x14ac:dyDescent="0.2">
      <c r="A58" s="33"/>
      <c r="B58" s="67" t="str">
        <f t="shared" si="1"/>
        <v/>
      </c>
      <c r="C58" s="61"/>
      <c r="D58" s="62"/>
    </row>
    <row r="59" spans="1:4" ht="24.95" customHeight="1" x14ac:dyDescent="0.2">
      <c r="A59" s="33"/>
      <c r="B59" s="67" t="str">
        <f t="shared" si="1"/>
        <v/>
      </c>
      <c r="C59" s="61"/>
      <c r="D59" s="62"/>
    </row>
    <row r="60" spans="1:4" ht="24.95" customHeight="1" x14ac:dyDescent="0.2">
      <c r="A60" s="33"/>
      <c r="B60" s="67" t="str">
        <f t="shared" si="1"/>
        <v/>
      </c>
      <c r="C60" s="61"/>
      <c r="D60" s="62"/>
    </row>
    <row r="61" spans="1:4" ht="24.95" customHeight="1" x14ac:dyDescent="0.2">
      <c r="A61" s="33"/>
      <c r="B61" s="67" t="str">
        <f t="shared" si="1"/>
        <v/>
      </c>
      <c r="C61" s="61"/>
      <c r="D61" s="62"/>
    </row>
    <row r="62" spans="1:4" ht="24.95" customHeight="1" x14ac:dyDescent="0.2">
      <c r="A62" s="33"/>
      <c r="B62" s="67" t="str">
        <f t="shared" si="1"/>
        <v/>
      </c>
      <c r="C62" s="61"/>
      <c r="D62" s="62"/>
    </row>
    <row r="63" spans="1:4" ht="24.95" customHeight="1" x14ac:dyDescent="0.2">
      <c r="A63" s="33"/>
      <c r="B63" s="67" t="str">
        <f t="shared" si="1"/>
        <v/>
      </c>
      <c r="C63" s="61"/>
      <c r="D63" s="62"/>
    </row>
    <row r="64" spans="1:4" ht="24.95" customHeight="1" x14ac:dyDescent="0.2">
      <c r="A64" s="33"/>
      <c r="B64" s="67" t="str">
        <f t="shared" si="1"/>
        <v/>
      </c>
      <c r="C64" s="61"/>
      <c r="D64" s="62"/>
    </row>
    <row r="65" spans="1:4" ht="24.95" customHeight="1" x14ac:dyDescent="0.2">
      <c r="A65" s="33"/>
      <c r="B65" s="67" t="str">
        <f t="shared" si="1"/>
        <v/>
      </c>
      <c r="C65" s="61"/>
      <c r="D65" s="62"/>
    </row>
    <row r="66" spans="1:4" ht="24.95" customHeight="1" x14ac:dyDescent="0.2">
      <c r="A66" s="33"/>
      <c r="B66" s="67" t="str">
        <f t="shared" si="1"/>
        <v/>
      </c>
      <c r="C66" s="61"/>
      <c r="D66" s="62"/>
    </row>
    <row r="67" spans="1:4" ht="24.95" customHeight="1" x14ac:dyDescent="0.2">
      <c r="A67" s="33"/>
      <c r="B67" s="67" t="str">
        <f t="shared" si="1"/>
        <v/>
      </c>
      <c r="C67" s="61"/>
      <c r="D67" s="62"/>
    </row>
    <row r="68" spans="1:4" ht="12.75" customHeight="1" x14ac:dyDescent="0.2">
      <c r="A68" s="33"/>
      <c r="B68" s="33"/>
      <c r="C68" s="33"/>
      <c r="D68" s="33"/>
    </row>
    <row r="69" spans="1:4" x14ac:dyDescent="0.2">
      <c r="A69" s="33"/>
      <c r="B69" s="33"/>
      <c r="C69" s="33"/>
      <c r="D69" s="33"/>
    </row>
    <row r="70" spans="1:4" ht="20.25" x14ac:dyDescent="0.3">
      <c r="A70" s="2" t="s">
        <v>26</v>
      </c>
      <c r="B70" s="37">
        <f>(Einnahmen!D2)</f>
        <v>2008</v>
      </c>
      <c r="C70" s="2" t="s">
        <v>57</v>
      </c>
      <c r="D70" s="63" t="s">
        <v>60</v>
      </c>
    </row>
    <row r="71" spans="1:4" ht="12.75" customHeight="1" x14ac:dyDescent="0.3">
      <c r="A71" s="2"/>
      <c r="B71" s="37"/>
      <c r="C71" s="2"/>
      <c r="D71" s="33"/>
    </row>
    <row r="72" spans="1:4" x14ac:dyDescent="0.2">
      <c r="A72" s="33"/>
      <c r="B72" s="33"/>
      <c r="C72" s="33"/>
      <c r="D72" s="33"/>
    </row>
    <row r="73" spans="1:4" ht="30" customHeight="1" x14ac:dyDescent="0.2">
      <c r="A73" s="64" t="s">
        <v>55</v>
      </c>
      <c r="B73" s="96">
        <f>Monatsdarstellung!D92</f>
        <v>951.31999999999994</v>
      </c>
      <c r="C73" s="65" t="s">
        <v>4</v>
      </c>
      <c r="D73" s="99">
        <f>SUM(D74:D101)</f>
        <v>797.97</v>
      </c>
    </row>
    <row r="74" spans="1:4" ht="24.95" customHeight="1" x14ac:dyDescent="0.2">
      <c r="A74" s="33"/>
      <c r="B74" s="67">
        <f t="shared" ref="B74:B101" si="2">IF(D74&gt;0,B73-D74,"")</f>
        <v>631.31999999999994</v>
      </c>
      <c r="C74" s="61" t="s">
        <v>133</v>
      </c>
      <c r="D74" s="62">
        <v>320</v>
      </c>
    </row>
    <row r="75" spans="1:4" ht="24.95" customHeight="1" x14ac:dyDescent="0.2">
      <c r="A75" s="33"/>
      <c r="B75" s="67">
        <f t="shared" si="2"/>
        <v>541.86999999999989</v>
      </c>
      <c r="C75" s="61" t="s">
        <v>130</v>
      </c>
      <c r="D75" s="62">
        <v>89.45</v>
      </c>
    </row>
    <row r="76" spans="1:4" ht="24.95" customHeight="1" x14ac:dyDescent="0.2">
      <c r="A76" s="33"/>
      <c r="B76" s="67">
        <f t="shared" si="2"/>
        <v>516.86999999999989</v>
      </c>
      <c r="C76" s="61" t="s">
        <v>134</v>
      </c>
      <c r="D76" s="62">
        <v>25</v>
      </c>
    </row>
    <row r="77" spans="1:4" ht="24.95" customHeight="1" x14ac:dyDescent="0.2">
      <c r="A77" s="33"/>
      <c r="B77" s="67">
        <f t="shared" si="2"/>
        <v>392.07999999999987</v>
      </c>
      <c r="C77" s="61" t="s">
        <v>135</v>
      </c>
      <c r="D77" s="62">
        <v>124.79</v>
      </c>
    </row>
    <row r="78" spans="1:4" ht="24.95" customHeight="1" x14ac:dyDescent="0.2">
      <c r="A78" s="33"/>
      <c r="B78" s="67">
        <f t="shared" si="2"/>
        <v>242.07999999999987</v>
      </c>
      <c r="C78" s="61" t="s">
        <v>128</v>
      </c>
      <c r="D78" s="62">
        <v>150</v>
      </c>
    </row>
    <row r="79" spans="1:4" ht="24.95" customHeight="1" x14ac:dyDescent="0.2">
      <c r="A79" s="33"/>
      <c r="B79" s="67">
        <f t="shared" si="2"/>
        <v>216.61999999999986</v>
      </c>
      <c r="C79" s="61" t="s">
        <v>136</v>
      </c>
      <c r="D79" s="62">
        <v>25.46</v>
      </c>
    </row>
    <row r="80" spans="1:4" ht="24.95" customHeight="1" x14ac:dyDescent="0.2">
      <c r="A80" s="33"/>
      <c r="B80" s="67">
        <f t="shared" si="2"/>
        <v>153.34999999999985</v>
      </c>
      <c r="C80" s="61" t="s">
        <v>130</v>
      </c>
      <c r="D80" s="62">
        <v>63.27</v>
      </c>
    </row>
    <row r="81" spans="1:4" ht="24.95" customHeight="1" x14ac:dyDescent="0.2">
      <c r="A81" s="33"/>
      <c r="B81" s="67" t="str">
        <f t="shared" si="2"/>
        <v/>
      </c>
      <c r="C81" s="61"/>
      <c r="D81" s="62"/>
    </row>
    <row r="82" spans="1:4" ht="24.95" customHeight="1" x14ac:dyDescent="0.2">
      <c r="A82" s="33"/>
      <c r="B82" s="67" t="str">
        <f t="shared" si="2"/>
        <v/>
      </c>
      <c r="C82" s="61"/>
      <c r="D82" s="62"/>
    </row>
    <row r="83" spans="1:4" ht="24.95" customHeight="1" x14ac:dyDescent="0.2">
      <c r="A83" s="33"/>
      <c r="B83" s="67" t="str">
        <f t="shared" si="2"/>
        <v/>
      </c>
      <c r="C83" s="61"/>
      <c r="D83" s="62"/>
    </row>
    <row r="84" spans="1:4" ht="24.95" customHeight="1" x14ac:dyDescent="0.2">
      <c r="A84" s="33"/>
      <c r="B84" s="67" t="str">
        <f t="shared" si="2"/>
        <v/>
      </c>
      <c r="C84" s="61"/>
      <c r="D84" s="62"/>
    </row>
    <row r="85" spans="1:4" ht="24.95" customHeight="1" x14ac:dyDescent="0.2">
      <c r="A85" s="33"/>
      <c r="B85" s="67" t="str">
        <f t="shared" si="2"/>
        <v/>
      </c>
      <c r="C85" s="61"/>
      <c r="D85" s="62"/>
    </row>
    <row r="86" spans="1:4" ht="24.95" customHeight="1" x14ac:dyDescent="0.2">
      <c r="A86" s="33"/>
      <c r="B86" s="67" t="str">
        <f t="shared" si="2"/>
        <v/>
      </c>
      <c r="C86" s="61"/>
      <c r="D86" s="62"/>
    </row>
    <row r="87" spans="1:4" ht="24.95" customHeight="1" x14ac:dyDescent="0.2">
      <c r="A87" s="33"/>
      <c r="B87" s="67" t="str">
        <f t="shared" si="2"/>
        <v/>
      </c>
      <c r="C87" s="61"/>
      <c r="D87" s="62"/>
    </row>
    <row r="88" spans="1:4" ht="24.95" customHeight="1" x14ac:dyDescent="0.2">
      <c r="A88" s="33"/>
      <c r="B88" s="67" t="str">
        <f t="shared" si="2"/>
        <v/>
      </c>
      <c r="C88" s="61"/>
      <c r="D88" s="62"/>
    </row>
    <row r="89" spans="1:4" ht="24.95" customHeight="1" x14ac:dyDescent="0.2">
      <c r="A89" s="33"/>
      <c r="B89" s="67" t="str">
        <f t="shared" si="2"/>
        <v/>
      </c>
      <c r="C89" s="61"/>
      <c r="D89" s="62"/>
    </row>
    <row r="90" spans="1:4" ht="24.95" customHeight="1" x14ac:dyDescent="0.2">
      <c r="A90" s="33"/>
      <c r="B90" s="67" t="str">
        <f t="shared" si="2"/>
        <v/>
      </c>
      <c r="C90" s="61"/>
      <c r="D90" s="62"/>
    </row>
    <row r="91" spans="1:4" ht="24.95" customHeight="1" x14ac:dyDescent="0.2">
      <c r="A91" s="33"/>
      <c r="B91" s="67" t="str">
        <f t="shared" si="2"/>
        <v/>
      </c>
      <c r="C91" s="61"/>
      <c r="D91" s="62"/>
    </row>
    <row r="92" spans="1:4" ht="24.95" customHeight="1" x14ac:dyDescent="0.2">
      <c r="A92" s="33"/>
      <c r="B92" s="67" t="str">
        <f t="shared" si="2"/>
        <v/>
      </c>
      <c r="C92" s="61"/>
      <c r="D92" s="62"/>
    </row>
    <row r="93" spans="1:4" ht="24.95" customHeight="1" x14ac:dyDescent="0.2">
      <c r="A93" s="33"/>
      <c r="B93" s="67" t="str">
        <f t="shared" si="2"/>
        <v/>
      </c>
      <c r="C93" s="61"/>
      <c r="D93" s="62"/>
    </row>
    <row r="94" spans="1:4" ht="24.95" customHeight="1" x14ac:dyDescent="0.2">
      <c r="A94" s="33"/>
      <c r="B94" s="67" t="str">
        <f t="shared" si="2"/>
        <v/>
      </c>
      <c r="C94" s="61"/>
      <c r="D94" s="62"/>
    </row>
    <row r="95" spans="1:4" ht="24.95" customHeight="1" x14ac:dyDescent="0.2">
      <c r="A95" s="33"/>
      <c r="B95" s="67" t="str">
        <f t="shared" si="2"/>
        <v/>
      </c>
      <c r="C95" s="61"/>
      <c r="D95" s="62"/>
    </row>
    <row r="96" spans="1:4" ht="24.95" customHeight="1" x14ac:dyDescent="0.2">
      <c r="A96" s="33"/>
      <c r="B96" s="67" t="str">
        <f t="shared" si="2"/>
        <v/>
      </c>
      <c r="C96" s="61"/>
      <c r="D96" s="62"/>
    </row>
    <row r="97" spans="1:4" ht="24.95" customHeight="1" x14ac:dyDescent="0.2">
      <c r="A97" s="33"/>
      <c r="B97" s="67" t="str">
        <f t="shared" si="2"/>
        <v/>
      </c>
      <c r="C97" s="61"/>
      <c r="D97" s="62"/>
    </row>
    <row r="98" spans="1:4" ht="24.95" customHeight="1" x14ac:dyDescent="0.2">
      <c r="A98" s="33"/>
      <c r="B98" s="67" t="str">
        <f t="shared" si="2"/>
        <v/>
      </c>
      <c r="C98" s="61"/>
      <c r="D98" s="62"/>
    </row>
    <row r="99" spans="1:4" ht="24.95" customHeight="1" x14ac:dyDescent="0.2">
      <c r="A99" s="33"/>
      <c r="B99" s="67" t="str">
        <f t="shared" si="2"/>
        <v/>
      </c>
      <c r="C99" s="61"/>
      <c r="D99" s="62"/>
    </row>
    <row r="100" spans="1:4" ht="24.95" customHeight="1" x14ac:dyDescent="0.2">
      <c r="A100" s="33"/>
      <c r="B100" s="67" t="str">
        <f t="shared" si="2"/>
        <v/>
      </c>
      <c r="C100" s="61"/>
      <c r="D100" s="62"/>
    </row>
    <row r="101" spans="1:4" ht="24.95" customHeight="1" x14ac:dyDescent="0.2">
      <c r="A101" s="33"/>
      <c r="B101" s="67" t="str">
        <f t="shared" si="2"/>
        <v/>
      </c>
      <c r="C101" s="61"/>
      <c r="D101" s="62"/>
    </row>
    <row r="102" spans="1:4" x14ac:dyDescent="0.2">
      <c r="A102" s="33"/>
      <c r="B102" s="33"/>
      <c r="C102" s="33"/>
      <c r="D102" s="33"/>
    </row>
    <row r="103" spans="1:4" x14ac:dyDescent="0.2">
      <c r="A103" s="33"/>
      <c r="B103" s="33"/>
      <c r="C103" s="33"/>
      <c r="D103" s="33"/>
    </row>
    <row r="104" spans="1:4" ht="20.25" x14ac:dyDescent="0.3">
      <c r="A104" s="2" t="s">
        <v>26</v>
      </c>
      <c r="B104" s="37">
        <f>(Einnahmen!D2)</f>
        <v>2008</v>
      </c>
      <c r="C104" s="2" t="s">
        <v>57</v>
      </c>
      <c r="D104" s="63" t="s">
        <v>61</v>
      </c>
    </row>
    <row r="105" spans="1:4" ht="12.75" customHeight="1" x14ac:dyDescent="0.3">
      <c r="A105" s="2"/>
      <c r="B105" s="37"/>
      <c r="C105" s="2"/>
      <c r="D105" s="33"/>
    </row>
    <row r="106" spans="1:4" x14ac:dyDescent="0.2">
      <c r="A106" s="33"/>
      <c r="B106" s="33"/>
      <c r="C106" s="33"/>
      <c r="D106" s="33"/>
    </row>
    <row r="107" spans="1:4" ht="30" customHeight="1" x14ac:dyDescent="0.2">
      <c r="A107" s="64" t="s">
        <v>62</v>
      </c>
      <c r="B107" s="96" t="str">
        <f>B101</f>
        <v/>
      </c>
      <c r="C107" s="65" t="s">
        <v>4</v>
      </c>
      <c r="D107" s="99">
        <f>SUM(D108:D135)</f>
        <v>0</v>
      </c>
    </row>
    <row r="108" spans="1:4" ht="24.95" customHeight="1" x14ac:dyDescent="0.2">
      <c r="A108" s="33"/>
      <c r="B108" s="67" t="str">
        <f t="shared" ref="B108:B135" si="3">IF(D108&gt;0,B107-D108,"")</f>
        <v/>
      </c>
      <c r="C108" s="61"/>
      <c r="D108" s="62"/>
    </row>
    <row r="109" spans="1:4" ht="24.95" customHeight="1" x14ac:dyDescent="0.2">
      <c r="A109" s="33"/>
      <c r="B109" s="67" t="str">
        <f t="shared" si="3"/>
        <v/>
      </c>
      <c r="C109" s="61"/>
      <c r="D109" s="62"/>
    </row>
    <row r="110" spans="1:4" ht="24.95" customHeight="1" x14ac:dyDescent="0.2">
      <c r="A110" s="33"/>
      <c r="B110" s="67" t="str">
        <f t="shared" si="3"/>
        <v/>
      </c>
      <c r="C110" s="61"/>
      <c r="D110" s="62"/>
    </row>
    <row r="111" spans="1:4" ht="24.95" customHeight="1" x14ac:dyDescent="0.2">
      <c r="A111" s="33"/>
      <c r="B111" s="67" t="str">
        <f t="shared" si="3"/>
        <v/>
      </c>
      <c r="C111" s="61"/>
      <c r="D111" s="62"/>
    </row>
    <row r="112" spans="1:4" ht="24.95" customHeight="1" x14ac:dyDescent="0.2">
      <c r="A112" s="33"/>
      <c r="B112" s="67" t="str">
        <f t="shared" si="3"/>
        <v/>
      </c>
      <c r="C112" s="61"/>
      <c r="D112" s="62"/>
    </row>
    <row r="113" spans="1:4" ht="24.95" customHeight="1" x14ac:dyDescent="0.2">
      <c r="A113" s="33"/>
      <c r="B113" s="67" t="str">
        <f t="shared" si="3"/>
        <v/>
      </c>
      <c r="C113" s="61"/>
      <c r="D113" s="62"/>
    </row>
    <row r="114" spans="1:4" ht="24.95" customHeight="1" x14ac:dyDescent="0.2">
      <c r="A114" s="33"/>
      <c r="B114" s="67" t="str">
        <f t="shared" si="3"/>
        <v/>
      </c>
      <c r="C114" s="61"/>
      <c r="D114" s="62"/>
    </row>
    <row r="115" spans="1:4" ht="24.95" customHeight="1" x14ac:dyDescent="0.2">
      <c r="A115" s="33"/>
      <c r="B115" s="67" t="str">
        <f t="shared" si="3"/>
        <v/>
      </c>
      <c r="C115" s="61"/>
      <c r="D115" s="62"/>
    </row>
    <row r="116" spans="1:4" ht="24.95" customHeight="1" x14ac:dyDescent="0.2">
      <c r="A116" s="33"/>
      <c r="B116" s="67" t="str">
        <f t="shared" si="3"/>
        <v/>
      </c>
      <c r="C116" s="61"/>
      <c r="D116" s="62"/>
    </row>
    <row r="117" spans="1:4" ht="24.95" customHeight="1" x14ac:dyDescent="0.2">
      <c r="A117" s="33"/>
      <c r="B117" s="67" t="str">
        <f t="shared" si="3"/>
        <v/>
      </c>
      <c r="C117" s="61"/>
      <c r="D117" s="62"/>
    </row>
    <row r="118" spans="1:4" ht="24.95" customHeight="1" x14ac:dyDescent="0.2">
      <c r="A118" s="33"/>
      <c r="B118" s="67" t="str">
        <f t="shared" si="3"/>
        <v/>
      </c>
      <c r="C118" s="61"/>
      <c r="D118" s="62"/>
    </row>
    <row r="119" spans="1:4" ht="24.95" customHeight="1" x14ac:dyDescent="0.2">
      <c r="A119" s="33"/>
      <c r="B119" s="67" t="str">
        <f t="shared" si="3"/>
        <v/>
      </c>
      <c r="C119" s="61"/>
      <c r="D119" s="62"/>
    </row>
    <row r="120" spans="1:4" ht="24.95" customHeight="1" x14ac:dyDescent="0.2">
      <c r="A120" s="33"/>
      <c r="B120" s="67" t="str">
        <f t="shared" si="3"/>
        <v/>
      </c>
      <c r="C120" s="61"/>
      <c r="D120" s="62"/>
    </row>
    <row r="121" spans="1:4" ht="24.95" customHeight="1" x14ac:dyDescent="0.2">
      <c r="A121" s="33"/>
      <c r="B121" s="67" t="str">
        <f t="shared" si="3"/>
        <v/>
      </c>
      <c r="C121" s="61"/>
      <c r="D121" s="62"/>
    </row>
    <row r="122" spans="1:4" ht="24.95" customHeight="1" x14ac:dyDescent="0.2">
      <c r="A122" s="33"/>
      <c r="B122" s="67" t="str">
        <f t="shared" si="3"/>
        <v/>
      </c>
      <c r="C122" s="61"/>
      <c r="D122" s="62"/>
    </row>
    <row r="123" spans="1:4" ht="24.95" customHeight="1" x14ac:dyDescent="0.2">
      <c r="A123" s="33"/>
      <c r="B123" s="67" t="str">
        <f t="shared" si="3"/>
        <v/>
      </c>
      <c r="C123" s="61"/>
      <c r="D123" s="62"/>
    </row>
    <row r="124" spans="1:4" ht="24.95" customHeight="1" x14ac:dyDescent="0.2">
      <c r="A124" s="33"/>
      <c r="B124" s="67" t="str">
        <f t="shared" si="3"/>
        <v/>
      </c>
      <c r="C124" s="61"/>
      <c r="D124" s="62"/>
    </row>
    <row r="125" spans="1:4" ht="24.95" customHeight="1" x14ac:dyDescent="0.2">
      <c r="A125" s="33"/>
      <c r="B125" s="67" t="str">
        <f t="shared" si="3"/>
        <v/>
      </c>
      <c r="C125" s="61"/>
      <c r="D125" s="62"/>
    </row>
    <row r="126" spans="1:4" ht="24.95" customHeight="1" x14ac:dyDescent="0.2">
      <c r="A126" s="33"/>
      <c r="B126" s="67" t="str">
        <f t="shared" si="3"/>
        <v/>
      </c>
      <c r="C126" s="61"/>
      <c r="D126" s="62"/>
    </row>
    <row r="127" spans="1:4" ht="24.95" customHeight="1" x14ac:dyDescent="0.2">
      <c r="A127" s="33"/>
      <c r="B127" s="67" t="str">
        <f t="shared" si="3"/>
        <v/>
      </c>
      <c r="C127" s="61"/>
      <c r="D127" s="62"/>
    </row>
    <row r="128" spans="1:4" ht="24.95" customHeight="1" x14ac:dyDescent="0.2">
      <c r="A128" s="33"/>
      <c r="B128" s="67" t="str">
        <f t="shared" si="3"/>
        <v/>
      </c>
      <c r="C128" s="61"/>
      <c r="D128" s="62"/>
    </row>
    <row r="129" spans="1:4" ht="24.95" customHeight="1" x14ac:dyDescent="0.2">
      <c r="A129" s="33"/>
      <c r="B129" s="67" t="str">
        <f t="shared" si="3"/>
        <v/>
      </c>
      <c r="C129" s="61"/>
      <c r="D129" s="62"/>
    </row>
    <row r="130" spans="1:4" ht="24.95" customHeight="1" x14ac:dyDescent="0.2">
      <c r="A130" s="33"/>
      <c r="B130" s="67" t="str">
        <f t="shared" si="3"/>
        <v/>
      </c>
      <c r="C130" s="61"/>
      <c r="D130" s="62"/>
    </row>
    <row r="131" spans="1:4" ht="24.95" customHeight="1" x14ac:dyDescent="0.2">
      <c r="A131" s="33"/>
      <c r="B131" s="67" t="str">
        <f t="shared" si="3"/>
        <v/>
      </c>
      <c r="C131" s="61"/>
      <c r="D131" s="62"/>
    </row>
    <row r="132" spans="1:4" ht="24.95" customHeight="1" x14ac:dyDescent="0.2">
      <c r="A132" s="33"/>
      <c r="B132" s="67" t="str">
        <f t="shared" si="3"/>
        <v/>
      </c>
      <c r="C132" s="61"/>
      <c r="D132" s="62"/>
    </row>
    <row r="133" spans="1:4" ht="24.95" customHeight="1" x14ac:dyDescent="0.2">
      <c r="A133" s="33"/>
      <c r="B133" s="67" t="str">
        <f t="shared" si="3"/>
        <v/>
      </c>
      <c r="C133" s="61"/>
      <c r="D133" s="62"/>
    </row>
    <row r="134" spans="1:4" ht="24.95" customHeight="1" x14ac:dyDescent="0.2">
      <c r="A134" s="33"/>
      <c r="B134" s="67" t="str">
        <f t="shared" si="3"/>
        <v/>
      </c>
      <c r="C134" s="61"/>
      <c r="D134" s="62"/>
    </row>
    <row r="135" spans="1:4" ht="24.95" customHeight="1" x14ac:dyDescent="0.2">
      <c r="A135" s="33"/>
      <c r="B135" s="67" t="str">
        <f t="shared" si="3"/>
        <v/>
      </c>
      <c r="C135" s="61"/>
      <c r="D135" s="62"/>
    </row>
    <row r="136" spans="1:4" x14ac:dyDescent="0.2">
      <c r="A136" s="33"/>
      <c r="B136" s="33"/>
      <c r="C136" s="33"/>
      <c r="D136" s="33"/>
    </row>
    <row r="137" spans="1:4" x14ac:dyDescent="0.2">
      <c r="A137" s="33"/>
      <c r="B137" s="33"/>
      <c r="C137" s="33"/>
      <c r="D137" s="33"/>
    </row>
    <row r="138" spans="1:4" ht="20.25" x14ac:dyDescent="0.3">
      <c r="A138" s="2" t="s">
        <v>27</v>
      </c>
      <c r="B138" s="37">
        <f>(Einnahmen!D2)</f>
        <v>2008</v>
      </c>
      <c r="C138" s="2" t="s">
        <v>57</v>
      </c>
      <c r="D138" s="63" t="s">
        <v>60</v>
      </c>
    </row>
    <row r="139" spans="1:4" ht="12.75" customHeight="1" x14ac:dyDescent="0.3">
      <c r="A139" s="2"/>
      <c r="B139" s="37"/>
      <c r="C139" s="2"/>
      <c r="D139" s="33"/>
    </row>
    <row r="140" spans="1:4" x14ac:dyDescent="0.2">
      <c r="A140" s="33"/>
      <c r="B140" s="33"/>
      <c r="C140" s="33"/>
      <c r="D140" s="33"/>
    </row>
    <row r="141" spans="1:4" ht="30" customHeight="1" x14ac:dyDescent="0.2">
      <c r="A141" s="64" t="s">
        <v>55</v>
      </c>
      <c r="B141" s="96">
        <f>Monatsdarstellung!D138</f>
        <v>941.31</v>
      </c>
      <c r="C141" s="65" t="s">
        <v>4</v>
      </c>
      <c r="D141" s="99">
        <f>SUM(D142:D169)</f>
        <v>366.21000000000004</v>
      </c>
    </row>
    <row r="142" spans="1:4" ht="24.95" customHeight="1" x14ac:dyDescent="0.2">
      <c r="A142" s="33"/>
      <c r="B142" s="67">
        <f t="shared" ref="B142:B169" si="4">IF(D142&gt;0,B141-D142,"")</f>
        <v>909.31</v>
      </c>
      <c r="C142" s="61" t="s">
        <v>137</v>
      </c>
      <c r="D142" s="62">
        <v>32</v>
      </c>
    </row>
    <row r="143" spans="1:4" ht="24.95" customHeight="1" x14ac:dyDescent="0.2">
      <c r="A143" s="33"/>
      <c r="B143" s="67">
        <f t="shared" si="4"/>
        <v>850.31</v>
      </c>
      <c r="C143" s="61" t="s">
        <v>138</v>
      </c>
      <c r="D143" s="62">
        <v>59</v>
      </c>
    </row>
    <row r="144" spans="1:4" ht="24.95" customHeight="1" x14ac:dyDescent="0.2">
      <c r="A144" s="33"/>
      <c r="B144" s="67">
        <f t="shared" si="4"/>
        <v>730.31</v>
      </c>
      <c r="C144" s="61" t="s">
        <v>139</v>
      </c>
      <c r="D144" s="62">
        <v>120</v>
      </c>
    </row>
    <row r="145" spans="1:4" ht="24.95" customHeight="1" x14ac:dyDescent="0.2">
      <c r="A145" s="33"/>
      <c r="B145" s="67">
        <f t="shared" si="4"/>
        <v>661.58999999999992</v>
      </c>
      <c r="C145" s="61" t="s">
        <v>130</v>
      </c>
      <c r="D145" s="62">
        <v>68.72</v>
      </c>
    </row>
    <row r="146" spans="1:4" ht="24.95" customHeight="1" x14ac:dyDescent="0.2">
      <c r="A146" s="33"/>
      <c r="B146" s="67">
        <f t="shared" si="4"/>
        <v>631.58999999999992</v>
      </c>
      <c r="C146" s="61" t="s">
        <v>140</v>
      </c>
      <c r="D146" s="62">
        <v>30</v>
      </c>
    </row>
    <row r="147" spans="1:4" ht="24.95" customHeight="1" x14ac:dyDescent="0.2">
      <c r="A147" s="33"/>
      <c r="B147" s="67">
        <f t="shared" si="4"/>
        <v>575.09999999999991</v>
      </c>
      <c r="C147" s="61" t="s">
        <v>130</v>
      </c>
      <c r="D147" s="62">
        <v>56.49</v>
      </c>
    </row>
    <row r="148" spans="1:4" ht="24.95" customHeight="1" x14ac:dyDescent="0.2">
      <c r="A148" s="33"/>
      <c r="B148" s="67" t="str">
        <f t="shared" si="4"/>
        <v/>
      </c>
      <c r="C148" s="61"/>
      <c r="D148" s="62"/>
    </row>
    <row r="149" spans="1:4" ht="24.95" customHeight="1" x14ac:dyDescent="0.2">
      <c r="A149" s="33"/>
      <c r="B149" s="67" t="str">
        <f t="shared" si="4"/>
        <v/>
      </c>
      <c r="C149" s="61"/>
      <c r="D149" s="62"/>
    </row>
    <row r="150" spans="1:4" ht="24.95" customHeight="1" x14ac:dyDescent="0.2">
      <c r="A150" s="33"/>
      <c r="B150" s="67" t="str">
        <f t="shared" si="4"/>
        <v/>
      </c>
      <c r="C150" s="61"/>
      <c r="D150" s="62"/>
    </row>
    <row r="151" spans="1:4" ht="24.95" customHeight="1" x14ac:dyDescent="0.2">
      <c r="A151" s="33"/>
      <c r="B151" s="67" t="str">
        <f t="shared" si="4"/>
        <v/>
      </c>
      <c r="C151" s="61"/>
      <c r="D151" s="62"/>
    </row>
    <row r="152" spans="1:4" ht="24.95" customHeight="1" x14ac:dyDescent="0.2">
      <c r="A152" s="33"/>
      <c r="B152" s="67" t="str">
        <f t="shared" si="4"/>
        <v/>
      </c>
      <c r="C152" s="61"/>
      <c r="D152" s="62"/>
    </row>
    <row r="153" spans="1:4" ht="24.95" customHeight="1" x14ac:dyDescent="0.2">
      <c r="A153" s="33"/>
      <c r="B153" s="67" t="str">
        <f t="shared" si="4"/>
        <v/>
      </c>
      <c r="C153" s="61"/>
      <c r="D153" s="62"/>
    </row>
    <row r="154" spans="1:4" ht="24.95" customHeight="1" x14ac:dyDescent="0.2">
      <c r="A154" s="33"/>
      <c r="B154" s="67" t="str">
        <f t="shared" si="4"/>
        <v/>
      </c>
      <c r="C154" s="61"/>
      <c r="D154" s="62"/>
    </row>
    <row r="155" spans="1:4" ht="24.95" customHeight="1" x14ac:dyDescent="0.2">
      <c r="A155" s="33"/>
      <c r="B155" s="67" t="str">
        <f t="shared" si="4"/>
        <v/>
      </c>
      <c r="C155" s="61"/>
      <c r="D155" s="62"/>
    </row>
    <row r="156" spans="1:4" ht="24.95" customHeight="1" x14ac:dyDescent="0.2">
      <c r="A156" s="33"/>
      <c r="B156" s="67" t="str">
        <f t="shared" si="4"/>
        <v/>
      </c>
      <c r="C156" s="61"/>
      <c r="D156" s="62"/>
    </row>
    <row r="157" spans="1:4" ht="24.95" customHeight="1" x14ac:dyDescent="0.2">
      <c r="A157" s="33"/>
      <c r="B157" s="67" t="str">
        <f t="shared" si="4"/>
        <v/>
      </c>
      <c r="C157" s="61"/>
      <c r="D157" s="62"/>
    </row>
    <row r="158" spans="1:4" ht="24.95" customHeight="1" x14ac:dyDescent="0.2">
      <c r="A158" s="33"/>
      <c r="B158" s="67" t="str">
        <f t="shared" si="4"/>
        <v/>
      </c>
      <c r="C158" s="61"/>
      <c r="D158" s="62"/>
    </row>
    <row r="159" spans="1:4" ht="24.95" customHeight="1" x14ac:dyDescent="0.2">
      <c r="A159" s="33"/>
      <c r="B159" s="67" t="str">
        <f t="shared" si="4"/>
        <v/>
      </c>
      <c r="C159" s="61"/>
      <c r="D159" s="62"/>
    </row>
    <row r="160" spans="1:4" ht="24.95" customHeight="1" x14ac:dyDescent="0.2">
      <c r="A160" s="33"/>
      <c r="B160" s="67" t="str">
        <f t="shared" si="4"/>
        <v/>
      </c>
      <c r="C160" s="61"/>
      <c r="D160" s="62"/>
    </row>
    <row r="161" spans="1:4" ht="24.95" customHeight="1" x14ac:dyDescent="0.2">
      <c r="A161" s="33"/>
      <c r="B161" s="67" t="str">
        <f t="shared" si="4"/>
        <v/>
      </c>
      <c r="C161" s="61"/>
      <c r="D161" s="62"/>
    </row>
    <row r="162" spans="1:4" ht="24.95" customHeight="1" x14ac:dyDescent="0.2">
      <c r="A162" s="33"/>
      <c r="B162" s="67" t="str">
        <f t="shared" si="4"/>
        <v/>
      </c>
      <c r="C162" s="61"/>
      <c r="D162" s="62"/>
    </row>
    <row r="163" spans="1:4" ht="24.95" customHeight="1" x14ac:dyDescent="0.2">
      <c r="A163" s="33"/>
      <c r="B163" s="67" t="str">
        <f t="shared" si="4"/>
        <v/>
      </c>
      <c r="C163" s="61"/>
      <c r="D163" s="62"/>
    </row>
    <row r="164" spans="1:4" ht="24.95" customHeight="1" x14ac:dyDescent="0.2">
      <c r="A164" s="33"/>
      <c r="B164" s="67" t="str">
        <f t="shared" si="4"/>
        <v/>
      </c>
      <c r="C164" s="61"/>
      <c r="D164" s="62"/>
    </row>
    <row r="165" spans="1:4" ht="24.95" customHeight="1" x14ac:dyDescent="0.2">
      <c r="A165" s="33"/>
      <c r="B165" s="67" t="str">
        <f t="shared" si="4"/>
        <v/>
      </c>
      <c r="C165" s="61"/>
      <c r="D165" s="62"/>
    </row>
    <row r="166" spans="1:4" ht="24.95" customHeight="1" x14ac:dyDescent="0.2">
      <c r="A166" s="33"/>
      <c r="B166" s="67" t="str">
        <f t="shared" si="4"/>
        <v/>
      </c>
      <c r="C166" s="61"/>
      <c r="D166" s="62"/>
    </row>
    <row r="167" spans="1:4" ht="24.95" customHeight="1" x14ac:dyDescent="0.2">
      <c r="A167" s="33"/>
      <c r="B167" s="67" t="str">
        <f t="shared" si="4"/>
        <v/>
      </c>
      <c r="C167" s="61"/>
      <c r="D167" s="62"/>
    </row>
    <row r="168" spans="1:4" ht="24.95" customHeight="1" x14ac:dyDescent="0.2">
      <c r="A168" s="33"/>
      <c r="B168" s="67" t="str">
        <f t="shared" si="4"/>
        <v/>
      </c>
      <c r="C168" s="61"/>
      <c r="D168" s="62"/>
    </row>
    <row r="169" spans="1:4" ht="24.95" customHeight="1" x14ac:dyDescent="0.2">
      <c r="A169" s="33"/>
      <c r="B169" s="67" t="str">
        <f t="shared" si="4"/>
        <v/>
      </c>
      <c r="C169" s="61"/>
      <c r="D169" s="62"/>
    </row>
    <row r="170" spans="1:4" x14ac:dyDescent="0.2">
      <c r="A170" s="33"/>
      <c r="B170" s="33"/>
      <c r="C170" s="33"/>
      <c r="D170" s="33"/>
    </row>
    <row r="171" spans="1:4" x14ac:dyDescent="0.2">
      <c r="A171" s="33"/>
      <c r="B171" s="33"/>
      <c r="C171" s="33"/>
      <c r="D171" s="33"/>
    </row>
    <row r="172" spans="1:4" ht="20.25" x14ac:dyDescent="0.3">
      <c r="A172" s="2" t="s">
        <v>27</v>
      </c>
      <c r="B172" s="37">
        <f>(Einnahmen!D2)</f>
        <v>2008</v>
      </c>
      <c r="C172" s="2" t="s">
        <v>57</v>
      </c>
      <c r="D172" s="63" t="s">
        <v>61</v>
      </c>
    </row>
    <row r="173" spans="1:4" ht="12.75" customHeight="1" x14ac:dyDescent="0.3">
      <c r="A173" s="2"/>
      <c r="B173" s="37"/>
      <c r="C173" s="2"/>
      <c r="D173" s="33"/>
    </row>
    <row r="174" spans="1:4" x14ac:dyDescent="0.2">
      <c r="A174" s="33"/>
      <c r="B174" s="33"/>
      <c r="C174" s="33"/>
      <c r="D174" s="33"/>
    </row>
    <row r="175" spans="1:4" ht="30" customHeight="1" x14ac:dyDescent="0.2">
      <c r="A175" s="64" t="s">
        <v>62</v>
      </c>
      <c r="B175" s="96" t="str">
        <f>B169</f>
        <v/>
      </c>
      <c r="C175" s="65" t="s">
        <v>4</v>
      </c>
      <c r="D175" s="99">
        <f>SUM(D176:D203)</f>
        <v>0</v>
      </c>
    </row>
    <row r="176" spans="1:4" ht="24.95" customHeight="1" x14ac:dyDescent="0.2">
      <c r="A176" s="33"/>
      <c r="B176" s="67" t="str">
        <f t="shared" ref="B176:B203" si="5">IF(D176&gt;0,B175-D176,"")</f>
        <v/>
      </c>
      <c r="C176" s="61"/>
      <c r="D176" s="62"/>
    </row>
    <row r="177" spans="1:4" ht="24.95" customHeight="1" x14ac:dyDescent="0.2">
      <c r="A177" s="33"/>
      <c r="B177" s="67" t="str">
        <f t="shared" si="5"/>
        <v/>
      </c>
      <c r="C177" s="61"/>
      <c r="D177" s="62"/>
    </row>
    <row r="178" spans="1:4" ht="24.95" customHeight="1" x14ac:dyDescent="0.2">
      <c r="A178" s="33"/>
      <c r="B178" s="67" t="str">
        <f t="shared" si="5"/>
        <v/>
      </c>
      <c r="C178" s="61"/>
      <c r="D178" s="62"/>
    </row>
    <row r="179" spans="1:4" ht="24.95" customHeight="1" x14ac:dyDescent="0.2">
      <c r="A179" s="33"/>
      <c r="B179" s="67" t="str">
        <f t="shared" si="5"/>
        <v/>
      </c>
      <c r="C179" s="61"/>
      <c r="D179" s="62"/>
    </row>
    <row r="180" spans="1:4" ht="24.95" customHeight="1" x14ac:dyDescent="0.2">
      <c r="A180" s="33"/>
      <c r="B180" s="67" t="str">
        <f t="shared" si="5"/>
        <v/>
      </c>
      <c r="C180" s="61"/>
      <c r="D180" s="62"/>
    </row>
    <row r="181" spans="1:4" ht="24.95" customHeight="1" x14ac:dyDescent="0.2">
      <c r="A181" s="33"/>
      <c r="B181" s="67" t="str">
        <f t="shared" si="5"/>
        <v/>
      </c>
      <c r="C181" s="61"/>
      <c r="D181" s="62"/>
    </row>
    <row r="182" spans="1:4" ht="24.95" customHeight="1" x14ac:dyDescent="0.2">
      <c r="A182" s="33"/>
      <c r="B182" s="67" t="str">
        <f t="shared" si="5"/>
        <v/>
      </c>
      <c r="C182" s="61"/>
      <c r="D182" s="62"/>
    </row>
    <row r="183" spans="1:4" ht="24.95" customHeight="1" x14ac:dyDescent="0.2">
      <c r="A183" s="33"/>
      <c r="B183" s="67" t="str">
        <f t="shared" si="5"/>
        <v/>
      </c>
      <c r="C183" s="61"/>
      <c r="D183" s="62"/>
    </row>
    <row r="184" spans="1:4" ht="24.95" customHeight="1" x14ac:dyDescent="0.2">
      <c r="A184" s="33"/>
      <c r="B184" s="67" t="str">
        <f t="shared" si="5"/>
        <v/>
      </c>
      <c r="C184" s="61"/>
      <c r="D184" s="62"/>
    </row>
    <row r="185" spans="1:4" ht="24.95" customHeight="1" x14ac:dyDescent="0.2">
      <c r="A185" s="33"/>
      <c r="B185" s="67" t="str">
        <f t="shared" si="5"/>
        <v/>
      </c>
      <c r="C185" s="61"/>
      <c r="D185" s="62"/>
    </row>
    <row r="186" spans="1:4" ht="24.95" customHeight="1" x14ac:dyDescent="0.2">
      <c r="A186" s="33"/>
      <c r="B186" s="67" t="str">
        <f t="shared" si="5"/>
        <v/>
      </c>
      <c r="C186" s="61"/>
      <c r="D186" s="62"/>
    </row>
    <row r="187" spans="1:4" ht="24.95" customHeight="1" x14ac:dyDescent="0.2">
      <c r="A187" s="33"/>
      <c r="B187" s="67" t="str">
        <f t="shared" si="5"/>
        <v/>
      </c>
      <c r="C187" s="61"/>
      <c r="D187" s="62"/>
    </row>
    <row r="188" spans="1:4" ht="24.95" customHeight="1" x14ac:dyDescent="0.2">
      <c r="A188" s="33"/>
      <c r="B188" s="67" t="str">
        <f t="shared" si="5"/>
        <v/>
      </c>
      <c r="C188" s="61"/>
      <c r="D188" s="62"/>
    </row>
    <row r="189" spans="1:4" ht="24.95" customHeight="1" x14ac:dyDescent="0.2">
      <c r="A189" s="33"/>
      <c r="B189" s="67" t="str">
        <f t="shared" si="5"/>
        <v/>
      </c>
      <c r="C189" s="61"/>
      <c r="D189" s="62"/>
    </row>
    <row r="190" spans="1:4" ht="24.95" customHeight="1" x14ac:dyDescent="0.2">
      <c r="A190" s="33"/>
      <c r="B190" s="67" t="str">
        <f t="shared" si="5"/>
        <v/>
      </c>
      <c r="C190" s="61"/>
      <c r="D190" s="62"/>
    </row>
    <row r="191" spans="1:4" ht="24.95" customHeight="1" x14ac:dyDescent="0.2">
      <c r="A191" s="33"/>
      <c r="B191" s="67" t="str">
        <f t="shared" si="5"/>
        <v/>
      </c>
      <c r="C191" s="61"/>
      <c r="D191" s="62"/>
    </row>
    <row r="192" spans="1:4" ht="24.95" customHeight="1" x14ac:dyDescent="0.2">
      <c r="A192" s="33"/>
      <c r="B192" s="67" t="str">
        <f t="shared" si="5"/>
        <v/>
      </c>
      <c r="C192" s="61"/>
      <c r="D192" s="62"/>
    </row>
    <row r="193" spans="1:4" ht="24.95" customHeight="1" x14ac:dyDescent="0.2">
      <c r="A193" s="33"/>
      <c r="B193" s="67" t="str">
        <f t="shared" si="5"/>
        <v/>
      </c>
      <c r="C193" s="61"/>
      <c r="D193" s="62"/>
    </row>
    <row r="194" spans="1:4" ht="24.95" customHeight="1" x14ac:dyDescent="0.2">
      <c r="A194" s="33"/>
      <c r="B194" s="67" t="str">
        <f t="shared" si="5"/>
        <v/>
      </c>
      <c r="C194" s="61"/>
      <c r="D194" s="62"/>
    </row>
    <row r="195" spans="1:4" ht="24.95" customHeight="1" x14ac:dyDescent="0.2">
      <c r="A195" s="33"/>
      <c r="B195" s="67" t="str">
        <f t="shared" si="5"/>
        <v/>
      </c>
      <c r="C195" s="61"/>
      <c r="D195" s="62"/>
    </row>
    <row r="196" spans="1:4" ht="24.95" customHeight="1" x14ac:dyDescent="0.2">
      <c r="A196" s="33"/>
      <c r="B196" s="67" t="str">
        <f t="shared" si="5"/>
        <v/>
      </c>
      <c r="C196" s="61"/>
      <c r="D196" s="62"/>
    </row>
    <row r="197" spans="1:4" ht="24.95" customHeight="1" x14ac:dyDescent="0.2">
      <c r="A197" s="33"/>
      <c r="B197" s="67" t="str">
        <f t="shared" si="5"/>
        <v/>
      </c>
      <c r="C197" s="61"/>
      <c r="D197" s="62"/>
    </row>
    <row r="198" spans="1:4" ht="24.95" customHeight="1" x14ac:dyDescent="0.2">
      <c r="A198" s="33"/>
      <c r="B198" s="67" t="str">
        <f t="shared" si="5"/>
        <v/>
      </c>
      <c r="C198" s="61"/>
      <c r="D198" s="62"/>
    </row>
    <row r="199" spans="1:4" ht="24.95" customHeight="1" x14ac:dyDescent="0.2">
      <c r="A199" s="33"/>
      <c r="B199" s="67" t="str">
        <f t="shared" si="5"/>
        <v/>
      </c>
      <c r="C199" s="61"/>
      <c r="D199" s="62"/>
    </row>
    <row r="200" spans="1:4" ht="24.95" customHeight="1" x14ac:dyDescent="0.2">
      <c r="A200" s="33"/>
      <c r="B200" s="67" t="str">
        <f t="shared" si="5"/>
        <v/>
      </c>
      <c r="C200" s="61"/>
      <c r="D200" s="62"/>
    </row>
    <row r="201" spans="1:4" ht="24.95" customHeight="1" x14ac:dyDescent="0.2">
      <c r="A201" s="33"/>
      <c r="B201" s="67" t="str">
        <f t="shared" si="5"/>
        <v/>
      </c>
      <c r="C201" s="61"/>
      <c r="D201" s="62"/>
    </row>
    <row r="202" spans="1:4" ht="24.95" customHeight="1" x14ac:dyDescent="0.2">
      <c r="A202" s="33"/>
      <c r="B202" s="67" t="str">
        <f t="shared" si="5"/>
        <v/>
      </c>
      <c r="C202" s="61"/>
      <c r="D202" s="62"/>
    </row>
    <row r="203" spans="1:4" ht="24.95" customHeight="1" x14ac:dyDescent="0.2">
      <c r="A203" s="33"/>
      <c r="B203" s="67" t="str">
        <f t="shared" si="5"/>
        <v/>
      </c>
      <c r="C203" s="61"/>
      <c r="D203" s="62"/>
    </row>
    <row r="204" spans="1:4" x14ac:dyDescent="0.2">
      <c r="A204" s="33"/>
      <c r="B204" s="33"/>
      <c r="C204" s="33"/>
      <c r="D204" s="33"/>
    </row>
    <row r="205" spans="1:4" x14ac:dyDescent="0.2">
      <c r="A205" s="33"/>
      <c r="B205" s="33"/>
      <c r="C205" s="33"/>
      <c r="D205" s="33"/>
    </row>
    <row r="206" spans="1:4" ht="20.25" x14ac:dyDescent="0.3">
      <c r="A206" s="2" t="s">
        <v>28</v>
      </c>
      <c r="B206" s="37">
        <f>(Einnahmen!D2)</f>
        <v>2008</v>
      </c>
      <c r="C206" s="2" t="s">
        <v>57</v>
      </c>
      <c r="D206" s="63" t="s">
        <v>60</v>
      </c>
    </row>
    <row r="207" spans="1:4" ht="12.75" customHeight="1" x14ac:dyDescent="0.3">
      <c r="A207" s="2"/>
      <c r="B207" s="37"/>
      <c r="C207" s="2"/>
      <c r="D207" s="33"/>
    </row>
    <row r="208" spans="1:4" x14ac:dyDescent="0.2">
      <c r="A208" s="33"/>
      <c r="B208" s="33"/>
      <c r="C208" s="33"/>
      <c r="D208" s="33"/>
    </row>
    <row r="209" spans="1:4" ht="30" customHeight="1" x14ac:dyDescent="0.2">
      <c r="A209" s="64" t="s">
        <v>55</v>
      </c>
      <c r="B209" s="96">
        <f>Monatsdarstellung!D184</f>
        <v>837.31999999999994</v>
      </c>
      <c r="C209" s="65" t="s">
        <v>4</v>
      </c>
      <c r="D209" s="99">
        <f>SUM(D210:D237)</f>
        <v>0</v>
      </c>
    </row>
    <row r="210" spans="1:4" ht="24.95" customHeight="1" x14ac:dyDescent="0.2">
      <c r="A210" s="33"/>
      <c r="B210" s="67" t="str">
        <f t="shared" ref="B210:B237" si="6">IF(D210&gt;0,B209-D210,"")</f>
        <v/>
      </c>
      <c r="C210" s="61"/>
      <c r="D210" s="62"/>
    </row>
    <row r="211" spans="1:4" ht="24.95" customHeight="1" x14ac:dyDescent="0.2">
      <c r="A211" s="33"/>
      <c r="B211" s="67" t="str">
        <f t="shared" si="6"/>
        <v/>
      </c>
      <c r="C211" s="61"/>
      <c r="D211" s="62"/>
    </row>
    <row r="212" spans="1:4" ht="24.95" customHeight="1" x14ac:dyDescent="0.2">
      <c r="A212" s="33"/>
      <c r="B212" s="67" t="str">
        <f t="shared" si="6"/>
        <v/>
      </c>
      <c r="C212" s="61"/>
      <c r="D212" s="62"/>
    </row>
    <row r="213" spans="1:4" ht="24.95" customHeight="1" x14ac:dyDescent="0.2">
      <c r="A213" s="33"/>
      <c r="B213" s="67" t="str">
        <f t="shared" si="6"/>
        <v/>
      </c>
      <c r="C213" s="61"/>
      <c r="D213" s="62"/>
    </row>
    <row r="214" spans="1:4" ht="24.95" customHeight="1" x14ac:dyDescent="0.2">
      <c r="A214" s="33"/>
      <c r="B214" s="67" t="str">
        <f t="shared" si="6"/>
        <v/>
      </c>
      <c r="C214" s="61"/>
      <c r="D214" s="62"/>
    </row>
    <row r="215" spans="1:4" ht="24.95" customHeight="1" x14ac:dyDescent="0.2">
      <c r="A215" s="33"/>
      <c r="B215" s="67" t="str">
        <f t="shared" si="6"/>
        <v/>
      </c>
      <c r="C215" s="61"/>
      <c r="D215" s="62"/>
    </row>
    <row r="216" spans="1:4" ht="24.95" customHeight="1" x14ac:dyDescent="0.2">
      <c r="A216" s="33"/>
      <c r="B216" s="67" t="str">
        <f t="shared" si="6"/>
        <v/>
      </c>
      <c r="C216" s="61"/>
      <c r="D216" s="62"/>
    </row>
    <row r="217" spans="1:4" ht="24.95" customHeight="1" x14ac:dyDescent="0.2">
      <c r="A217" s="33"/>
      <c r="B217" s="67" t="str">
        <f t="shared" si="6"/>
        <v/>
      </c>
      <c r="C217" s="61"/>
      <c r="D217" s="62"/>
    </row>
    <row r="218" spans="1:4" ht="24.95" customHeight="1" x14ac:dyDescent="0.2">
      <c r="A218" s="33"/>
      <c r="B218" s="67" t="str">
        <f t="shared" si="6"/>
        <v/>
      </c>
      <c r="C218" s="61"/>
      <c r="D218" s="62"/>
    </row>
    <row r="219" spans="1:4" ht="24.95" customHeight="1" x14ac:dyDescent="0.2">
      <c r="A219" s="33"/>
      <c r="B219" s="67" t="str">
        <f t="shared" si="6"/>
        <v/>
      </c>
      <c r="C219" s="61"/>
      <c r="D219" s="62"/>
    </row>
    <row r="220" spans="1:4" ht="24.95" customHeight="1" x14ac:dyDescent="0.2">
      <c r="A220" s="33"/>
      <c r="B220" s="67" t="str">
        <f t="shared" si="6"/>
        <v/>
      </c>
      <c r="C220" s="61"/>
      <c r="D220" s="62"/>
    </row>
    <row r="221" spans="1:4" ht="24.95" customHeight="1" x14ac:dyDescent="0.2">
      <c r="A221" s="33"/>
      <c r="B221" s="67" t="str">
        <f t="shared" si="6"/>
        <v/>
      </c>
      <c r="C221" s="61"/>
      <c r="D221" s="62"/>
    </row>
    <row r="222" spans="1:4" ht="24.95" customHeight="1" x14ac:dyDescent="0.2">
      <c r="A222" s="33"/>
      <c r="B222" s="67" t="str">
        <f t="shared" si="6"/>
        <v/>
      </c>
      <c r="C222" s="61"/>
      <c r="D222" s="62"/>
    </row>
    <row r="223" spans="1:4" ht="24.95" customHeight="1" x14ac:dyDescent="0.2">
      <c r="A223" s="33"/>
      <c r="B223" s="67" t="str">
        <f t="shared" si="6"/>
        <v/>
      </c>
      <c r="C223" s="61"/>
      <c r="D223" s="62"/>
    </row>
    <row r="224" spans="1:4" ht="24.95" customHeight="1" x14ac:dyDescent="0.2">
      <c r="A224" s="33"/>
      <c r="B224" s="67" t="str">
        <f t="shared" si="6"/>
        <v/>
      </c>
      <c r="C224" s="61"/>
      <c r="D224" s="62"/>
    </row>
    <row r="225" spans="1:4" ht="24.95" customHeight="1" x14ac:dyDescent="0.2">
      <c r="A225" s="33"/>
      <c r="B225" s="67" t="str">
        <f t="shared" si="6"/>
        <v/>
      </c>
      <c r="C225" s="61"/>
      <c r="D225" s="62"/>
    </row>
    <row r="226" spans="1:4" ht="24.95" customHeight="1" x14ac:dyDescent="0.2">
      <c r="A226" s="33"/>
      <c r="B226" s="67" t="str">
        <f t="shared" si="6"/>
        <v/>
      </c>
      <c r="C226" s="61"/>
      <c r="D226" s="62"/>
    </row>
    <row r="227" spans="1:4" ht="24.95" customHeight="1" x14ac:dyDescent="0.2">
      <c r="A227" s="33"/>
      <c r="B227" s="67" t="str">
        <f t="shared" si="6"/>
        <v/>
      </c>
      <c r="C227" s="61"/>
      <c r="D227" s="62"/>
    </row>
    <row r="228" spans="1:4" ht="24.95" customHeight="1" x14ac:dyDescent="0.2">
      <c r="A228" s="33"/>
      <c r="B228" s="67" t="str">
        <f t="shared" si="6"/>
        <v/>
      </c>
      <c r="C228" s="61"/>
      <c r="D228" s="62"/>
    </row>
    <row r="229" spans="1:4" ht="24.95" customHeight="1" x14ac:dyDescent="0.2">
      <c r="A229" s="33"/>
      <c r="B229" s="67" t="str">
        <f t="shared" si="6"/>
        <v/>
      </c>
      <c r="C229" s="61"/>
      <c r="D229" s="62"/>
    </row>
    <row r="230" spans="1:4" ht="24.95" customHeight="1" x14ac:dyDescent="0.2">
      <c r="A230" s="33"/>
      <c r="B230" s="67" t="str">
        <f t="shared" si="6"/>
        <v/>
      </c>
      <c r="C230" s="61"/>
      <c r="D230" s="62"/>
    </row>
    <row r="231" spans="1:4" ht="24.95" customHeight="1" x14ac:dyDescent="0.2">
      <c r="A231" s="33"/>
      <c r="B231" s="67" t="str">
        <f t="shared" si="6"/>
        <v/>
      </c>
      <c r="C231" s="61"/>
      <c r="D231" s="62"/>
    </row>
    <row r="232" spans="1:4" ht="24.95" customHeight="1" x14ac:dyDescent="0.2">
      <c r="A232" s="33"/>
      <c r="B232" s="67" t="str">
        <f t="shared" si="6"/>
        <v/>
      </c>
      <c r="C232" s="61"/>
      <c r="D232" s="62"/>
    </row>
    <row r="233" spans="1:4" ht="24.95" customHeight="1" x14ac:dyDescent="0.2">
      <c r="A233" s="33"/>
      <c r="B233" s="67" t="str">
        <f t="shared" si="6"/>
        <v/>
      </c>
      <c r="C233" s="61"/>
      <c r="D233" s="62"/>
    </row>
    <row r="234" spans="1:4" ht="24.95" customHeight="1" x14ac:dyDescent="0.2">
      <c r="A234" s="33"/>
      <c r="B234" s="67" t="str">
        <f t="shared" si="6"/>
        <v/>
      </c>
      <c r="C234" s="61"/>
      <c r="D234" s="62"/>
    </row>
    <row r="235" spans="1:4" ht="24.95" customHeight="1" x14ac:dyDescent="0.2">
      <c r="A235" s="33"/>
      <c r="B235" s="67" t="str">
        <f t="shared" si="6"/>
        <v/>
      </c>
      <c r="C235" s="61"/>
      <c r="D235" s="62"/>
    </row>
    <row r="236" spans="1:4" ht="24.95" customHeight="1" x14ac:dyDescent="0.2">
      <c r="A236" s="33"/>
      <c r="B236" s="67" t="str">
        <f t="shared" si="6"/>
        <v/>
      </c>
      <c r="C236" s="61"/>
      <c r="D236" s="62"/>
    </row>
    <row r="237" spans="1:4" ht="24.95" customHeight="1" x14ac:dyDescent="0.2">
      <c r="A237" s="33"/>
      <c r="B237" s="67" t="str">
        <f t="shared" si="6"/>
        <v/>
      </c>
      <c r="C237" s="61"/>
      <c r="D237" s="62"/>
    </row>
    <row r="238" spans="1:4" x14ac:dyDescent="0.2">
      <c r="A238" s="33"/>
      <c r="B238" s="33"/>
      <c r="C238" s="33"/>
      <c r="D238" s="33"/>
    </row>
    <row r="239" spans="1:4" x14ac:dyDescent="0.2">
      <c r="A239" s="33"/>
      <c r="B239" s="33"/>
      <c r="C239" s="33"/>
      <c r="D239" s="33"/>
    </row>
    <row r="240" spans="1:4" ht="20.25" x14ac:dyDescent="0.3">
      <c r="A240" s="2" t="s">
        <v>28</v>
      </c>
      <c r="B240" s="37">
        <f>(Einnahmen!D2)</f>
        <v>2008</v>
      </c>
      <c r="C240" s="2" t="s">
        <v>57</v>
      </c>
      <c r="D240" s="63" t="s">
        <v>61</v>
      </c>
    </row>
    <row r="241" spans="1:4" ht="12.75" customHeight="1" x14ac:dyDescent="0.3">
      <c r="A241" s="2"/>
      <c r="B241" s="37"/>
      <c r="C241" s="2"/>
      <c r="D241" s="33"/>
    </row>
    <row r="242" spans="1:4" x14ac:dyDescent="0.2">
      <c r="A242" s="33"/>
      <c r="B242" s="33"/>
      <c r="C242" s="33"/>
      <c r="D242" s="33"/>
    </row>
    <row r="243" spans="1:4" ht="30" customHeight="1" x14ac:dyDescent="0.2">
      <c r="A243" s="64" t="s">
        <v>62</v>
      </c>
      <c r="B243" s="96" t="str">
        <f>B237</f>
        <v/>
      </c>
      <c r="C243" s="65" t="s">
        <v>4</v>
      </c>
      <c r="D243" s="99">
        <f>SUM(D244:D271)</f>
        <v>0</v>
      </c>
    </row>
    <row r="244" spans="1:4" ht="24.95" customHeight="1" x14ac:dyDescent="0.2">
      <c r="A244" s="33"/>
      <c r="B244" s="67" t="str">
        <f t="shared" ref="B244:B271" si="7">IF(D244&gt;0,B243-D244,"")</f>
        <v/>
      </c>
      <c r="C244" s="61"/>
      <c r="D244" s="62"/>
    </row>
    <row r="245" spans="1:4" ht="24.95" customHeight="1" x14ac:dyDescent="0.2">
      <c r="A245" s="33"/>
      <c r="B245" s="67" t="str">
        <f t="shared" si="7"/>
        <v/>
      </c>
      <c r="C245" s="61"/>
      <c r="D245" s="62"/>
    </row>
    <row r="246" spans="1:4" ht="24.95" customHeight="1" x14ac:dyDescent="0.2">
      <c r="A246" s="33"/>
      <c r="B246" s="67" t="str">
        <f t="shared" si="7"/>
        <v/>
      </c>
      <c r="C246" s="61"/>
      <c r="D246" s="62"/>
    </row>
    <row r="247" spans="1:4" ht="24.95" customHeight="1" x14ac:dyDescent="0.2">
      <c r="A247" s="33"/>
      <c r="B247" s="67" t="str">
        <f t="shared" si="7"/>
        <v/>
      </c>
      <c r="C247" s="61"/>
      <c r="D247" s="62"/>
    </row>
    <row r="248" spans="1:4" ht="24.95" customHeight="1" x14ac:dyDescent="0.2">
      <c r="A248" s="33"/>
      <c r="B248" s="67" t="str">
        <f t="shared" si="7"/>
        <v/>
      </c>
      <c r="C248" s="61"/>
      <c r="D248" s="62"/>
    </row>
    <row r="249" spans="1:4" ht="24.95" customHeight="1" x14ac:dyDescent="0.2">
      <c r="A249" s="33"/>
      <c r="B249" s="67" t="str">
        <f t="shared" si="7"/>
        <v/>
      </c>
      <c r="C249" s="61"/>
      <c r="D249" s="62"/>
    </row>
    <row r="250" spans="1:4" ht="24.95" customHeight="1" x14ac:dyDescent="0.2">
      <c r="A250" s="33"/>
      <c r="B250" s="67" t="str">
        <f t="shared" si="7"/>
        <v/>
      </c>
      <c r="C250" s="61"/>
      <c r="D250" s="62"/>
    </row>
    <row r="251" spans="1:4" ht="24.95" customHeight="1" x14ac:dyDescent="0.2">
      <c r="A251" s="33"/>
      <c r="B251" s="67" t="str">
        <f t="shared" si="7"/>
        <v/>
      </c>
      <c r="C251" s="61"/>
      <c r="D251" s="62"/>
    </row>
    <row r="252" spans="1:4" ht="24.95" customHeight="1" x14ac:dyDescent="0.2">
      <c r="A252" s="33"/>
      <c r="B252" s="67" t="str">
        <f t="shared" si="7"/>
        <v/>
      </c>
      <c r="C252" s="61"/>
      <c r="D252" s="62"/>
    </row>
    <row r="253" spans="1:4" ht="24.95" customHeight="1" x14ac:dyDescent="0.2">
      <c r="A253" s="33"/>
      <c r="B253" s="67" t="str">
        <f t="shared" si="7"/>
        <v/>
      </c>
      <c r="C253" s="61"/>
      <c r="D253" s="62"/>
    </row>
    <row r="254" spans="1:4" ht="24.95" customHeight="1" x14ac:dyDescent="0.2">
      <c r="A254" s="33"/>
      <c r="B254" s="67" t="str">
        <f t="shared" si="7"/>
        <v/>
      </c>
      <c r="C254" s="61"/>
      <c r="D254" s="62"/>
    </row>
    <row r="255" spans="1:4" ht="24.95" customHeight="1" x14ac:dyDescent="0.2">
      <c r="A255" s="33"/>
      <c r="B255" s="67" t="str">
        <f t="shared" si="7"/>
        <v/>
      </c>
      <c r="C255" s="61"/>
      <c r="D255" s="62"/>
    </row>
    <row r="256" spans="1:4" ht="24.95" customHeight="1" x14ac:dyDescent="0.2">
      <c r="A256" s="33"/>
      <c r="B256" s="67" t="str">
        <f t="shared" si="7"/>
        <v/>
      </c>
      <c r="C256" s="61"/>
      <c r="D256" s="62"/>
    </row>
    <row r="257" spans="1:4" ht="24.95" customHeight="1" x14ac:dyDescent="0.2">
      <c r="A257" s="33"/>
      <c r="B257" s="67" t="str">
        <f t="shared" si="7"/>
        <v/>
      </c>
      <c r="C257" s="61"/>
      <c r="D257" s="62"/>
    </row>
    <row r="258" spans="1:4" ht="24.95" customHeight="1" x14ac:dyDescent="0.2">
      <c r="A258" s="33"/>
      <c r="B258" s="67" t="str">
        <f t="shared" si="7"/>
        <v/>
      </c>
      <c r="C258" s="61"/>
      <c r="D258" s="62"/>
    </row>
    <row r="259" spans="1:4" ht="24.95" customHeight="1" x14ac:dyDescent="0.2">
      <c r="A259" s="33"/>
      <c r="B259" s="67" t="str">
        <f t="shared" si="7"/>
        <v/>
      </c>
      <c r="C259" s="61"/>
      <c r="D259" s="62"/>
    </row>
    <row r="260" spans="1:4" ht="24.95" customHeight="1" x14ac:dyDescent="0.2">
      <c r="A260" s="33"/>
      <c r="B260" s="67" t="str">
        <f t="shared" si="7"/>
        <v/>
      </c>
      <c r="C260" s="61"/>
      <c r="D260" s="62"/>
    </row>
    <row r="261" spans="1:4" ht="24.95" customHeight="1" x14ac:dyDescent="0.2">
      <c r="A261" s="33"/>
      <c r="B261" s="67" t="str">
        <f t="shared" si="7"/>
        <v/>
      </c>
      <c r="C261" s="61"/>
      <c r="D261" s="62"/>
    </row>
    <row r="262" spans="1:4" ht="24.95" customHeight="1" x14ac:dyDescent="0.2">
      <c r="A262" s="33"/>
      <c r="B262" s="67" t="str">
        <f t="shared" si="7"/>
        <v/>
      </c>
      <c r="C262" s="61"/>
      <c r="D262" s="62"/>
    </row>
    <row r="263" spans="1:4" ht="24.95" customHeight="1" x14ac:dyDescent="0.2">
      <c r="A263" s="33"/>
      <c r="B263" s="67" t="str">
        <f t="shared" si="7"/>
        <v/>
      </c>
      <c r="C263" s="61"/>
      <c r="D263" s="62"/>
    </row>
    <row r="264" spans="1:4" ht="24.95" customHeight="1" x14ac:dyDescent="0.2">
      <c r="A264" s="33"/>
      <c r="B264" s="67" t="str">
        <f t="shared" si="7"/>
        <v/>
      </c>
      <c r="C264" s="61"/>
      <c r="D264" s="62"/>
    </row>
    <row r="265" spans="1:4" ht="24.95" customHeight="1" x14ac:dyDescent="0.2">
      <c r="A265" s="33"/>
      <c r="B265" s="67" t="str">
        <f t="shared" si="7"/>
        <v/>
      </c>
      <c r="C265" s="61"/>
      <c r="D265" s="62"/>
    </row>
    <row r="266" spans="1:4" ht="24.95" customHeight="1" x14ac:dyDescent="0.2">
      <c r="A266" s="33"/>
      <c r="B266" s="67" t="str">
        <f t="shared" si="7"/>
        <v/>
      </c>
      <c r="C266" s="61"/>
      <c r="D266" s="62"/>
    </row>
    <row r="267" spans="1:4" ht="24.95" customHeight="1" x14ac:dyDescent="0.2">
      <c r="A267" s="33"/>
      <c r="B267" s="67" t="str">
        <f t="shared" si="7"/>
        <v/>
      </c>
      <c r="C267" s="61"/>
      <c r="D267" s="62"/>
    </row>
    <row r="268" spans="1:4" ht="24.95" customHeight="1" x14ac:dyDescent="0.2">
      <c r="A268" s="33"/>
      <c r="B268" s="67" t="str">
        <f t="shared" si="7"/>
        <v/>
      </c>
      <c r="C268" s="61"/>
      <c r="D268" s="62"/>
    </row>
    <row r="269" spans="1:4" ht="24.95" customHeight="1" x14ac:dyDescent="0.2">
      <c r="A269" s="33"/>
      <c r="B269" s="67" t="str">
        <f t="shared" si="7"/>
        <v/>
      </c>
      <c r="C269" s="61"/>
      <c r="D269" s="62"/>
    </row>
    <row r="270" spans="1:4" ht="24.95" customHeight="1" x14ac:dyDescent="0.2">
      <c r="A270" s="33"/>
      <c r="B270" s="67" t="str">
        <f t="shared" si="7"/>
        <v/>
      </c>
      <c r="C270" s="61"/>
      <c r="D270" s="62"/>
    </row>
    <row r="271" spans="1:4" ht="24.95" customHeight="1" x14ac:dyDescent="0.2">
      <c r="A271" s="33"/>
      <c r="B271" s="67" t="str">
        <f t="shared" si="7"/>
        <v/>
      </c>
      <c r="C271" s="61"/>
      <c r="D271" s="62"/>
    </row>
    <row r="272" spans="1:4" x14ac:dyDescent="0.2">
      <c r="A272" s="33"/>
      <c r="B272" s="33"/>
      <c r="C272" s="33"/>
      <c r="D272" s="33"/>
    </row>
    <row r="273" spans="1:4" x14ac:dyDescent="0.2">
      <c r="A273" s="33"/>
      <c r="B273" s="33"/>
      <c r="C273" s="33"/>
      <c r="D273" s="33"/>
    </row>
    <row r="274" spans="1:4" ht="20.25" x14ac:dyDescent="0.3">
      <c r="A274" s="2" t="s">
        <v>63</v>
      </c>
      <c r="B274" s="37">
        <f>(Einnahmen!D2)</f>
        <v>2008</v>
      </c>
      <c r="C274" s="2" t="s">
        <v>57</v>
      </c>
      <c r="D274" s="63" t="s">
        <v>60</v>
      </c>
    </row>
    <row r="275" spans="1:4" ht="12.75" customHeight="1" x14ac:dyDescent="0.3">
      <c r="A275" s="2"/>
      <c r="B275" s="37"/>
      <c r="C275" s="2"/>
      <c r="D275" s="33"/>
    </row>
    <row r="276" spans="1:4" x14ac:dyDescent="0.2">
      <c r="A276" s="33"/>
      <c r="B276" s="33"/>
      <c r="C276" s="33"/>
      <c r="D276" s="33"/>
    </row>
    <row r="277" spans="1:4" ht="30" customHeight="1" x14ac:dyDescent="0.2">
      <c r="A277" s="64" t="s">
        <v>55</v>
      </c>
      <c r="B277" s="96">
        <f>Monatsdarstellung!D230</f>
        <v>847.3599999999999</v>
      </c>
      <c r="C277" s="65" t="s">
        <v>4</v>
      </c>
      <c r="D277" s="99">
        <f>SUM(D278:D305)</f>
        <v>0</v>
      </c>
    </row>
    <row r="278" spans="1:4" ht="24.95" customHeight="1" x14ac:dyDescent="0.2">
      <c r="A278" s="33"/>
      <c r="B278" s="67" t="str">
        <f t="shared" ref="B278:B305" si="8">IF(D278&gt;0,B277-D278,"")</f>
        <v/>
      </c>
      <c r="C278" s="61"/>
      <c r="D278" s="62"/>
    </row>
    <row r="279" spans="1:4" ht="24.95" customHeight="1" x14ac:dyDescent="0.2">
      <c r="A279" s="33"/>
      <c r="B279" s="67" t="str">
        <f t="shared" si="8"/>
        <v/>
      </c>
      <c r="C279" s="61"/>
      <c r="D279" s="62"/>
    </row>
    <row r="280" spans="1:4" ht="24.95" customHeight="1" x14ac:dyDescent="0.2">
      <c r="A280" s="33"/>
      <c r="B280" s="67" t="str">
        <f t="shared" si="8"/>
        <v/>
      </c>
      <c r="C280" s="61"/>
      <c r="D280" s="62"/>
    </row>
    <row r="281" spans="1:4" ht="24.95" customHeight="1" x14ac:dyDescent="0.2">
      <c r="A281" s="33"/>
      <c r="B281" s="67" t="str">
        <f t="shared" si="8"/>
        <v/>
      </c>
      <c r="C281" s="61"/>
      <c r="D281" s="62"/>
    </row>
    <row r="282" spans="1:4" ht="24.95" customHeight="1" x14ac:dyDescent="0.2">
      <c r="A282" s="33"/>
      <c r="B282" s="67" t="str">
        <f t="shared" si="8"/>
        <v/>
      </c>
      <c r="C282" s="61"/>
      <c r="D282" s="62"/>
    </row>
    <row r="283" spans="1:4" ht="24.95" customHeight="1" x14ac:dyDescent="0.2">
      <c r="A283" s="33"/>
      <c r="B283" s="67" t="str">
        <f t="shared" si="8"/>
        <v/>
      </c>
      <c r="C283" s="61"/>
      <c r="D283" s="62"/>
    </row>
    <row r="284" spans="1:4" ht="24.95" customHeight="1" x14ac:dyDescent="0.2">
      <c r="A284" s="33"/>
      <c r="B284" s="67" t="str">
        <f t="shared" si="8"/>
        <v/>
      </c>
      <c r="C284" s="61"/>
      <c r="D284" s="62"/>
    </row>
    <row r="285" spans="1:4" ht="24.95" customHeight="1" x14ac:dyDescent="0.2">
      <c r="A285" s="33"/>
      <c r="B285" s="67" t="str">
        <f t="shared" si="8"/>
        <v/>
      </c>
      <c r="C285" s="61"/>
      <c r="D285" s="62"/>
    </row>
    <row r="286" spans="1:4" ht="24.95" customHeight="1" x14ac:dyDescent="0.2">
      <c r="A286" s="33"/>
      <c r="B286" s="67" t="str">
        <f t="shared" si="8"/>
        <v/>
      </c>
      <c r="C286" s="61"/>
      <c r="D286" s="62"/>
    </row>
    <row r="287" spans="1:4" ht="24.95" customHeight="1" x14ac:dyDescent="0.2">
      <c r="A287" s="33"/>
      <c r="B287" s="67" t="str">
        <f t="shared" si="8"/>
        <v/>
      </c>
      <c r="C287" s="61"/>
      <c r="D287" s="62"/>
    </row>
    <row r="288" spans="1:4" ht="24.95" customHeight="1" x14ac:dyDescent="0.2">
      <c r="A288" s="33"/>
      <c r="B288" s="67" t="str">
        <f t="shared" si="8"/>
        <v/>
      </c>
      <c r="C288" s="61"/>
      <c r="D288" s="62"/>
    </row>
    <row r="289" spans="1:4" ht="24.95" customHeight="1" x14ac:dyDescent="0.2">
      <c r="A289" s="33"/>
      <c r="B289" s="67" t="str">
        <f t="shared" si="8"/>
        <v/>
      </c>
      <c r="C289" s="61"/>
      <c r="D289" s="62"/>
    </row>
    <row r="290" spans="1:4" ht="24.95" customHeight="1" x14ac:dyDescent="0.2">
      <c r="A290" s="33"/>
      <c r="B290" s="67" t="str">
        <f t="shared" si="8"/>
        <v/>
      </c>
      <c r="C290" s="61"/>
      <c r="D290" s="62"/>
    </row>
    <row r="291" spans="1:4" ht="24.95" customHeight="1" x14ac:dyDescent="0.2">
      <c r="A291" s="33"/>
      <c r="B291" s="67" t="str">
        <f t="shared" si="8"/>
        <v/>
      </c>
      <c r="C291" s="61"/>
      <c r="D291" s="62"/>
    </row>
    <row r="292" spans="1:4" ht="24.95" customHeight="1" x14ac:dyDescent="0.2">
      <c r="A292" s="33"/>
      <c r="B292" s="67" t="str">
        <f t="shared" si="8"/>
        <v/>
      </c>
      <c r="C292" s="61"/>
      <c r="D292" s="62"/>
    </row>
    <row r="293" spans="1:4" ht="24.95" customHeight="1" x14ac:dyDescent="0.2">
      <c r="A293" s="33"/>
      <c r="B293" s="67" t="str">
        <f t="shared" si="8"/>
        <v/>
      </c>
      <c r="C293" s="61"/>
      <c r="D293" s="62"/>
    </row>
    <row r="294" spans="1:4" ht="24.95" customHeight="1" x14ac:dyDescent="0.2">
      <c r="A294" s="33"/>
      <c r="B294" s="67" t="str">
        <f t="shared" si="8"/>
        <v/>
      </c>
      <c r="C294" s="61"/>
      <c r="D294" s="62"/>
    </row>
    <row r="295" spans="1:4" ht="24.95" customHeight="1" x14ac:dyDescent="0.2">
      <c r="A295" s="33"/>
      <c r="B295" s="67" t="str">
        <f t="shared" si="8"/>
        <v/>
      </c>
      <c r="C295" s="61"/>
      <c r="D295" s="62"/>
    </row>
    <row r="296" spans="1:4" ht="24.95" customHeight="1" x14ac:dyDescent="0.2">
      <c r="A296" s="33"/>
      <c r="B296" s="67" t="str">
        <f t="shared" si="8"/>
        <v/>
      </c>
      <c r="C296" s="61"/>
      <c r="D296" s="62"/>
    </row>
    <row r="297" spans="1:4" ht="24.95" customHeight="1" x14ac:dyDescent="0.2">
      <c r="A297" s="33"/>
      <c r="B297" s="67" t="str">
        <f t="shared" si="8"/>
        <v/>
      </c>
      <c r="C297" s="61"/>
      <c r="D297" s="62"/>
    </row>
    <row r="298" spans="1:4" ht="24.95" customHeight="1" x14ac:dyDescent="0.2">
      <c r="A298" s="33"/>
      <c r="B298" s="67" t="str">
        <f t="shared" si="8"/>
        <v/>
      </c>
      <c r="C298" s="61"/>
      <c r="D298" s="62"/>
    </row>
    <row r="299" spans="1:4" ht="24.95" customHeight="1" x14ac:dyDescent="0.2">
      <c r="A299" s="33"/>
      <c r="B299" s="67" t="str">
        <f t="shared" si="8"/>
        <v/>
      </c>
      <c r="C299" s="61"/>
      <c r="D299" s="62"/>
    </row>
    <row r="300" spans="1:4" ht="24.95" customHeight="1" x14ac:dyDescent="0.2">
      <c r="A300" s="33"/>
      <c r="B300" s="67" t="str">
        <f t="shared" si="8"/>
        <v/>
      </c>
      <c r="C300" s="61"/>
      <c r="D300" s="62"/>
    </row>
    <row r="301" spans="1:4" ht="24.95" customHeight="1" x14ac:dyDescent="0.2">
      <c r="A301" s="33"/>
      <c r="B301" s="67" t="str">
        <f t="shared" si="8"/>
        <v/>
      </c>
      <c r="C301" s="61"/>
      <c r="D301" s="62"/>
    </row>
    <row r="302" spans="1:4" ht="24.95" customHeight="1" x14ac:dyDescent="0.2">
      <c r="A302" s="33"/>
      <c r="B302" s="67" t="str">
        <f t="shared" si="8"/>
        <v/>
      </c>
      <c r="C302" s="61"/>
      <c r="D302" s="62"/>
    </row>
    <row r="303" spans="1:4" ht="24.95" customHeight="1" x14ac:dyDescent="0.2">
      <c r="A303" s="33"/>
      <c r="B303" s="67" t="str">
        <f t="shared" si="8"/>
        <v/>
      </c>
      <c r="C303" s="61"/>
      <c r="D303" s="62"/>
    </row>
    <row r="304" spans="1:4" ht="24.95" customHeight="1" x14ac:dyDescent="0.2">
      <c r="A304" s="33"/>
      <c r="B304" s="67" t="str">
        <f t="shared" si="8"/>
        <v/>
      </c>
      <c r="C304" s="61"/>
      <c r="D304" s="62"/>
    </row>
    <row r="305" spans="1:4" ht="24.95" customHeight="1" x14ac:dyDescent="0.2">
      <c r="A305" s="33"/>
      <c r="B305" s="67" t="str">
        <f t="shared" si="8"/>
        <v/>
      </c>
      <c r="C305" s="61"/>
      <c r="D305" s="62"/>
    </row>
    <row r="306" spans="1:4" x14ac:dyDescent="0.2">
      <c r="A306" s="33"/>
      <c r="B306" s="33"/>
      <c r="C306" s="33"/>
      <c r="D306" s="33"/>
    </row>
    <row r="307" spans="1:4" x14ac:dyDescent="0.2">
      <c r="A307" s="33"/>
      <c r="B307" s="33"/>
      <c r="C307" s="33"/>
      <c r="D307" s="33"/>
    </row>
    <row r="308" spans="1:4" ht="20.25" x14ac:dyDescent="0.3">
      <c r="A308" s="2" t="s">
        <v>63</v>
      </c>
      <c r="B308" s="37">
        <f>(Einnahmen!D2)</f>
        <v>2008</v>
      </c>
      <c r="C308" s="2" t="s">
        <v>57</v>
      </c>
      <c r="D308" s="63" t="s">
        <v>61</v>
      </c>
    </row>
    <row r="309" spans="1:4" ht="12.75" customHeight="1" x14ac:dyDescent="0.3">
      <c r="A309" s="2"/>
      <c r="B309" s="37"/>
      <c r="C309" s="2"/>
      <c r="D309" s="33"/>
    </row>
    <row r="310" spans="1:4" x14ac:dyDescent="0.2">
      <c r="A310" s="33"/>
      <c r="B310" s="33"/>
      <c r="C310" s="33"/>
      <c r="D310" s="33"/>
    </row>
    <row r="311" spans="1:4" ht="30" customHeight="1" x14ac:dyDescent="0.2">
      <c r="A311" s="64" t="s">
        <v>62</v>
      </c>
      <c r="B311" s="96" t="str">
        <f>B305</f>
        <v/>
      </c>
      <c r="C311" s="65" t="s">
        <v>4</v>
      </c>
      <c r="D311" s="99">
        <f>SUM(D312:D339)</f>
        <v>0</v>
      </c>
    </row>
    <row r="312" spans="1:4" ht="24.95" customHeight="1" x14ac:dyDescent="0.2">
      <c r="A312" s="33"/>
      <c r="B312" s="67" t="str">
        <f t="shared" ref="B312:B339" si="9">IF(D312&gt;0,B311-D312,"")</f>
        <v/>
      </c>
      <c r="C312" s="61"/>
      <c r="D312" s="62"/>
    </row>
    <row r="313" spans="1:4" ht="24.95" customHeight="1" x14ac:dyDescent="0.2">
      <c r="A313" s="33"/>
      <c r="B313" s="67" t="str">
        <f t="shared" si="9"/>
        <v/>
      </c>
      <c r="C313" s="61"/>
      <c r="D313" s="62"/>
    </row>
    <row r="314" spans="1:4" ht="24.95" customHeight="1" x14ac:dyDescent="0.2">
      <c r="A314" s="33"/>
      <c r="B314" s="67" t="str">
        <f t="shared" si="9"/>
        <v/>
      </c>
      <c r="C314" s="61"/>
      <c r="D314" s="62"/>
    </row>
    <row r="315" spans="1:4" ht="24.95" customHeight="1" x14ac:dyDescent="0.2">
      <c r="A315" s="33"/>
      <c r="B315" s="67" t="str">
        <f t="shared" si="9"/>
        <v/>
      </c>
      <c r="C315" s="61"/>
      <c r="D315" s="62"/>
    </row>
    <row r="316" spans="1:4" ht="24.95" customHeight="1" x14ac:dyDescent="0.2">
      <c r="A316" s="33"/>
      <c r="B316" s="67" t="str">
        <f t="shared" si="9"/>
        <v/>
      </c>
      <c r="C316" s="61"/>
      <c r="D316" s="62"/>
    </row>
    <row r="317" spans="1:4" ht="24.95" customHeight="1" x14ac:dyDescent="0.2">
      <c r="A317" s="33"/>
      <c r="B317" s="67" t="str">
        <f t="shared" si="9"/>
        <v/>
      </c>
      <c r="C317" s="61"/>
      <c r="D317" s="62"/>
    </row>
    <row r="318" spans="1:4" ht="24.95" customHeight="1" x14ac:dyDescent="0.2">
      <c r="A318" s="33"/>
      <c r="B318" s="67" t="str">
        <f t="shared" si="9"/>
        <v/>
      </c>
      <c r="C318" s="61"/>
      <c r="D318" s="62"/>
    </row>
    <row r="319" spans="1:4" ht="24.95" customHeight="1" x14ac:dyDescent="0.2">
      <c r="A319" s="33"/>
      <c r="B319" s="67" t="str">
        <f t="shared" si="9"/>
        <v/>
      </c>
      <c r="C319" s="61"/>
      <c r="D319" s="62"/>
    </row>
    <row r="320" spans="1:4" ht="24.95" customHeight="1" x14ac:dyDescent="0.2">
      <c r="A320" s="33"/>
      <c r="B320" s="67" t="str">
        <f t="shared" si="9"/>
        <v/>
      </c>
      <c r="C320" s="61"/>
      <c r="D320" s="62"/>
    </row>
    <row r="321" spans="1:4" ht="24.95" customHeight="1" x14ac:dyDescent="0.2">
      <c r="A321" s="33"/>
      <c r="B321" s="67" t="str">
        <f t="shared" si="9"/>
        <v/>
      </c>
      <c r="C321" s="61"/>
      <c r="D321" s="62"/>
    </row>
    <row r="322" spans="1:4" ht="24.95" customHeight="1" x14ac:dyDescent="0.2">
      <c r="A322" s="33"/>
      <c r="B322" s="67" t="str">
        <f t="shared" si="9"/>
        <v/>
      </c>
      <c r="C322" s="61"/>
      <c r="D322" s="62"/>
    </row>
    <row r="323" spans="1:4" ht="24.95" customHeight="1" x14ac:dyDescent="0.2">
      <c r="A323" s="33"/>
      <c r="B323" s="67" t="str">
        <f t="shared" si="9"/>
        <v/>
      </c>
      <c r="C323" s="61"/>
      <c r="D323" s="62"/>
    </row>
    <row r="324" spans="1:4" ht="24.95" customHeight="1" x14ac:dyDescent="0.2">
      <c r="A324" s="33"/>
      <c r="B324" s="67" t="str">
        <f t="shared" si="9"/>
        <v/>
      </c>
      <c r="C324" s="61"/>
      <c r="D324" s="62"/>
    </row>
    <row r="325" spans="1:4" ht="24.95" customHeight="1" x14ac:dyDescent="0.2">
      <c r="A325" s="33"/>
      <c r="B325" s="67" t="str">
        <f t="shared" si="9"/>
        <v/>
      </c>
      <c r="C325" s="61"/>
      <c r="D325" s="62"/>
    </row>
    <row r="326" spans="1:4" ht="24.95" customHeight="1" x14ac:dyDescent="0.2">
      <c r="A326" s="33"/>
      <c r="B326" s="67" t="str">
        <f t="shared" si="9"/>
        <v/>
      </c>
      <c r="C326" s="61"/>
      <c r="D326" s="62"/>
    </row>
    <row r="327" spans="1:4" ht="24.95" customHeight="1" x14ac:dyDescent="0.2">
      <c r="A327" s="33"/>
      <c r="B327" s="67" t="str">
        <f t="shared" si="9"/>
        <v/>
      </c>
      <c r="C327" s="61"/>
      <c r="D327" s="62"/>
    </row>
    <row r="328" spans="1:4" ht="24.95" customHeight="1" x14ac:dyDescent="0.2">
      <c r="A328" s="33"/>
      <c r="B328" s="67" t="str">
        <f t="shared" si="9"/>
        <v/>
      </c>
      <c r="C328" s="61"/>
      <c r="D328" s="62"/>
    </row>
    <row r="329" spans="1:4" ht="24.95" customHeight="1" x14ac:dyDescent="0.2">
      <c r="A329" s="33"/>
      <c r="B329" s="67" t="str">
        <f t="shared" si="9"/>
        <v/>
      </c>
      <c r="C329" s="61"/>
      <c r="D329" s="62"/>
    </row>
    <row r="330" spans="1:4" ht="24.95" customHeight="1" x14ac:dyDescent="0.2">
      <c r="A330" s="33"/>
      <c r="B330" s="67" t="str">
        <f t="shared" si="9"/>
        <v/>
      </c>
      <c r="C330" s="61"/>
      <c r="D330" s="62"/>
    </row>
    <row r="331" spans="1:4" ht="24.95" customHeight="1" x14ac:dyDescent="0.2">
      <c r="A331" s="33"/>
      <c r="B331" s="67" t="str">
        <f t="shared" si="9"/>
        <v/>
      </c>
      <c r="C331" s="61"/>
      <c r="D331" s="62"/>
    </row>
    <row r="332" spans="1:4" ht="24.95" customHeight="1" x14ac:dyDescent="0.2">
      <c r="A332" s="33"/>
      <c r="B332" s="67" t="str">
        <f t="shared" si="9"/>
        <v/>
      </c>
      <c r="C332" s="61"/>
      <c r="D332" s="62"/>
    </row>
    <row r="333" spans="1:4" ht="24.95" customHeight="1" x14ac:dyDescent="0.2">
      <c r="A333" s="33"/>
      <c r="B333" s="67" t="str">
        <f t="shared" si="9"/>
        <v/>
      </c>
      <c r="C333" s="61"/>
      <c r="D333" s="62"/>
    </row>
    <row r="334" spans="1:4" ht="24.95" customHeight="1" x14ac:dyDescent="0.2">
      <c r="A334" s="33"/>
      <c r="B334" s="67" t="str">
        <f t="shared" si="9"/>
        <v/>
      </c>
      <c r="C334" s="61"/>
      <c r="D334" s="62"/>
    </row>
    <row r="335" spans="1:4" ht="24.95" customHeight="1" x14ac:dyDescent="0.2">
      <c r="A335" s="33"/>
      <c r="B335" s="67" t="str">
        <f t="shared" si="9"/>
        <v/>
      </c>
      <c r="C335" s="61"/>
      <c r="D335" s="62"/>
    </row>
    <row r="336" spans="1:4" ht="24.95" customHeight="1" x14ac:dyDescent="0.2">
      <c r="A336" s="33"/>
      <c r="B336" s="67" t="str">
        <f t="shared" si="9"/>
        <v/>
      </c>
      <c r="C336" s="61"/>
      <c r="D336" s="62"/>
    </row>
    <row r="337" spans="1:4" ht="24.95" customHeight="1" x14ac:dyDescent="0.2">
      <c r="A337" s="33"/>
      <c r="B337" s="67" t="str">
        <f t="shared" si="9"/>
        <v/>
      </c>
      <c r="C337" s="61"/>
      <c r="D337" s="62"/>
    </row>
    <row r="338" spans="1:4" ht="24.95" customHeight="1" x14ac:dyDescent="0.2">
      <c r="A338" s="33"/>
      <c r="B338" s="67" t="str">
        <f t="shared" si="9"/>
        <v/>
      </c>
      <c r="C338" s="61"/>
      <c r="D338" s="62"/>
    </row>
    <row r="339" spans="1:4" ht="24.95" customHeight="1" x14ac:dyDescent="0.2">
      <c r="A339" s="33"/>
      <c r="B339" s="67" t="str">
        <f t="shared" si="9"/>
        <v/>
      </c>
      <c r="C339" s="61"/>
      <c r="D339" s="62"/>
    </row>
    <row r="340" spans="1:4" x14ac:dyDescent="0.2">
      <c r="A340" s="33"/>
      <c r="B340" s="33"/>
      <c r="C340" s="33"/>
      <c r="D340" s="33"/>
    </row>
    <row r="341" spans="1:4" x14ac:dyDescent="0.2">
      <c r="A341" s="33"/>
      <c r="B341" s="33"/>
      <c r="C341" s="33"/>
      <c r="D341" s="33"/>
    </row>
    <row r="342" spans="1:4" ht="20.25" x14ac:dyDescent="0.3">
      <c r="A342" s="2" t="s">
        <v>30</v>
      </c>
      <c r="B342" s="37">
        <f>(Einnahmen!D2)</f>
        <v>2008</v>
      </c>
      <c r="C342" s="2" t="s">
        <v>57</v>
      </c>
      <c r="D342" s="63" t="s">
        <v>60</v>
      </c>
    </row>
    <row r="343" spans="1:4" ht="12.75" customHeight="1" x14ac:dyDescent="0.3">
      <c r="A343" s="2"/>
      <c r="B343" s="37"/>
      <c r="C343" s="2"/>
      <c r="D343" s="33"/>
    </row>
    <row r="344" spans="1:4" x14ac:dyDescent="0.2">
      <c r="A344" s="33"/>
      <c r="B344" s="33"/>
      <c r="C344" s="33"/>
      <c r="D344" s="33"/>
    </row>
    <row r="345" spans="1:4" ht="30" customHeight="1" x14ac:dyDescent="0.2">
      <c r="A345" s="64" t="s">
        <v>55</v>
      </c>
      <c r="B345" s="96">
        <f>Monatsdarstellung!D276</f>
        <v>975.23</v>
      </c>
      <c r="C345" s="65" t="s">
        <v>4</v>
      </c>
      <c r="D345" s="99">
        <f>SUM(D346:D373)</f>
        <v>0</v>
      </c>
    </row>
    <row r="346" spans="1:4" ht="24.95" customHeight="1" x14ac:dyDescent="0.2">
      <c r="A346" s="33"/>
      <c r="B346" s="67" t="str">
        <f t="shared" ref="B346:B373" si="10">IF(D346&gt;0,B345-D346,"")</f>
        <v/>
      </c>
      <c r="C346" s="61"/>
      <c r="D346" s="62"/>
    </row>
    <row r="347" spans="1:4" ht="24.95" customHeight="1" x14ac:dyDescent="0.2">
      <c r="A347" s="33"/>
      <c r="B347" s="67" t="str">
        <f t="shared" si="10"/>
        <v/>
      </c>
      <c r="C347" s="61"/>
      <c r="D347" s="62"/>
    </row>
    <row r="348" spans="1:4" ht="24.95" customHeight="1" x14ac:dyDescent="0.2">
      <c r="A348" s="33"/>
      <c r="B348" s="67" t="str">
        <f t="shared" si="10"/>
        <v/>
      </c>
      <c r="C348" s="61"/>
      <c r="D348" s="62"/>
    </row>
    <row r="349" spans="1:4" ht="24.95" customHeight="1" x14ac:dyDescent="0.2">
      <c r="A349" s="33"/>
      <c r="B349" s="67" t="str">
        <f t="shared" si="10"/>
        <v/>
      </c>
      <c r="C349" s="61"/>
      <c r="D349" s="62"/>
    </row>
    <row r="350" spans="1:4" ht="24.95" customHeight="1" x14ac:dyDescent="0.2">
      <c r="A350" s="33"/>
      <c r="B350" s="67" t="str">
        <f t="shared" si="10"/>
        <v/>
      </c>
      <c r="C350" s="61"/>
      <c r="D350" s="62"/>
    </row>
    <row r="351" spans="1:4" ht="24.95" customHeight="1" x14ac:dyDescent="0.2">
      <c r="A351" s="33"/>
      <c r="B351" s="67" t="str">
        <f t="shared" si="10"/>
        <v/>
      </c>
      <c r="C351" s="61"/>
      <c r="D351" s="62"/>
    </row>
    <row r="352" spans="1:4" ht="24.95" customHeight="1" x14ac:dyDescent="0.2">
      <c r="A352" s="33"/>
      <c r="B352" s="67" t="str">
        <f t="shared" si="10"/>
        <v/>
      </c>
      <c r="C352" s="61"/>
      <c r="D352" s="62"/>
    </row>
    <row r="353" spans="1:4" ht="24.95" customHeight="1" x14ac:dyDescent="0.2">
      <c r="A353" s="33"/>
      <c r="B353" s="67" t="str">
        <f t="shared" si="10"/>
        <v/>
      </c>
      <c r="C353" s="61"/>
      <c r="D353" s="62"/>
    </row>
    <row r="354" spans="1:4" ht="24.95" customHeight="1" x14ac:dyDescent="0.2">
      <c r="A354" s="33"/>
      <c r="B354" s="67" t="str">
        <f t="shared" si="10"/>
        <v/>
      </c>
      <c r="C354" s="61"/>
      <c r="D354" s="62"/>
    </row>
    <row r="355" spans="1:4" ht="24.95" customHeight="1" x14ac:dyDescent="0.2">
      <c r="A355" s="33"/>
      <c r="B355" s="67" t="str">
        <f t="shared" si="10"/>
        <v/>
      </c>
      <c r="C355" s="61"/>
      <c r="D355" s="62"/>
    </row>
    <row r="356" spans="1:4" ht="24.95" customHeight="1" x14ac:dyDescent="0.2">
      <c r="A356" s="33"/>
      <c r="B356" s="67" t="str">
        <f t="shared" si="10"/>
        <v/>
      </c>
      <c r="C356" s="61"/>
      <c r="D356" s="62"/>
    </row>
    <row r="357" spans="1:4" ht="24.95" customHeight="1" x14ac:dyDescent="0.2">
      <c r="A357" s="33"/>
      <c r="B357" s="67" t="str">
        <f t="shared" si="10"/>
        <v/>
      </c>
      <c r="C357" s="61"/>
      <c r="D357" s="62"/>
    </row>
    <row r="358" spans="1:4" ht="24.95" customHeight="1" x14ac:dyDescent="0.2">
      <c r="A358" s="33"/>
      <c r="B358" s="67" t="str">
        <f t="shared" si="10"/>
        <v/>
      </c>
      <c r="C358" s="61"/>
      <c r="D358" s="62"/>
    </row>
    <row r="359" spans="1:4" ht="24.95" customHeight="1" x14ac:dyDescent="0.2">
      <c r="A359" s="33"/>
      <c r="B359" s="67" t="str">
        <f t="shared" si="10"/>
        <v/>
      </c>
      <c r="C359" s="61"/>
      <c r="D359" s="62"/>
    </row>
    <row r="360" spans="1:4" ht="24.95" customHeight="1" x14ac:dyDescent="0.2">
      <c r="A360" s="33"/>
      <c r="B360" s="67" t="str">
        <f t="shared" si="10"/>
        <v/>
      </c>
      <c r="C360" s="61"/>
      <c r="D360" s="62"/>
    </row>
    <row r="361" spans="1:4" ht="24.95" customHeight="1" x14ac:dyDescent="0.2">
      <c r="A361" s="33"/>
      <c r="B361" s="67" t="str">
        <f t="shared" si="10"/>
        <v/>
      </c>
      <c r="C361" s="61"/>
      <c r="D361" s="62"/>
    </row>
    <row r="362" spans="1:4" ht="24.95" customHeight="1" x14ac:dyDescent="0.2">
      <c r="A362" s="33"/>
      <c r="B362" s="67" t="str">
        <f t="shared" si="10"/>
        <v/>
      </c>
      <c r="C362" s="61"/>
      <c r="D362" s="62"/>
    </row>
    <row r="363" spans="1:4" ht="24.95" customHeight="1" x14ac:dyDescent="0.2">
      <c r="A363" s="33"/>
      <c r="B363" s="67" t="str">
        <f t="shared" si="10"/>
        <v/>
      </c>
      <c r="C363" s="61"/>
      <c r="D363" s="62"/>
    </row>
    <row r="364" spans="1:4" ht="24.95" customHeight="1" x14ac:dyDescent="0.2">
      <c r="A364" s="33"/>
      <c r="B364" s="67" t="str">
        <f t="shared" si="10"/>
        <v/>
      </c>
      <c r="C364" s="61"/>
      <c r="D364" s="62"/>
    </row>
    <row r="365" spans="1:4" ht="24.95" customHeight="1" x14ac:dyDescent="0.2">
      <c r="A365" s="33"/>
      <c r="B365" s="67" t="str">
        <f t="shared" si="10"/>
        <v/>
      </c>
      <c r="C365" s="61"/>
      <c r="D365" s="62"/>
    </row>
    <row r="366" spans="1:4" ht="24.95" customHeight="1" x14ac:dyDescent="0.2">
      <c r="A366" s="33"/>
      <c r="B366" s="67" t="str">
        <f t="shared" si="10"/>
        <v/>
      </c>
      <c r="C366" s="61"/>
      <c r="D366" s="62"/>
    </row>
    <row r="367" spans="1:4" ht="24.95" customHeight="1" x14ac:dyDescent="0.2">
      <c r="A367" s="33"/>
      <c r="B367" s="67" t="str">
        <f t="shared" si="10"/>
        <v/>
      </c>
      <c r="C367" s="61"/>
      <c r="D367" s="62"/>
    </row>
    <row r="368" spans="1:4" ht="24.95" customHeight="1" x14ac:dyDescent="0.2">
      <c r="A368" s="33"/>
      <c r="B368" s="67" t="str">
        <f t="shared" si="10"/>
        <v/>
      </c>
      <c r="C368" s="61"/>
      <c r="D368" s="62"/>
    </row>
    <row r="369" spans="1:4" ht="24.95" customHeight="1" x14ac:dyDescent="0.2">
      <c r="A369" s="33"/>
      <c r="B369" s="67" t="str">
        <f t="shared" si="10"/>
        <v/>
      </c>
      <c r="C369" s="61"/>
      <c r="D369" s="62"/>
    </row>
    <row r="370" spans="1:4" ht="24.95" customHeight="1" x14ac:dyDescent="0.2">
      <c r="A370" s="33"/>
      <c r="B370" s="67" t="str">
        <f t="shared" si="10"/>
        <v/>
      </c>
      <c r="C370" s="61"/>
      <c r="D370" s="62"/>
    </row>
    <row r="371" spans="1:4" ht="24.95" customHeight="1" x14ac:dyDescent="0.2">
      <c r="A371" s="33"/>
      <c r="B371" s="67" t="str">
        <f t="shared" si="10"/>
        <v/>
      </c>
      <c r="C371" s="61"/>
      <c r="D371" s="62"/>
    </row>
    <row r="372" spans="1:4" ht="24.95" customHeight="1" x14ac:dyDescent="0.2">
      <c r="A372" s="33"/>
      <c r="B372" s="67" t="str">
        <f t="shared" si="10"/>
        <v/>
      </c>
      <c r="C372" s="61"/>
      <c r="D372" s="62"/>
    </row>
    <row r="373" spans="1:4" ht="24.95" customHeight="1" x14ac:dyDescent="0.2">
      <c r="A373" s="33"/>
      <c r="B373" s="67" t="str">
        <f t="shared" si="10"/>
        <v/>
      </c>
      <c r="C373" s="61"/>
      <c r="D373" s="62"/>
    </row>
    <row r="374" spans="1:4" x14ac:dyDescent="0.2">
      <c r="A374" s="33"/>
      <c r="B374" s="33"/>
      <c r="C374" s="33"/>
      <c r="D374" s="33"/>
    </row>
    <row r="375" spans="1:4" x14ac:dyDescent="0.2">
      <c r="A375" s="33"/>
      <c r="B375" s="33"/>
      <c r="C375" s="33"/>
      <c r="D375" s="33"/>
    </row>
    <row r="376" spans="1:4" ht="20.25" x14ac:dyDescent="0.3">
      <c r="A376" s="2" t="s">
        <v>30</v>
      </c>
      <c r="B376" s="37">
        <f>(Einnahmen!D2)</f>
        <v>2008</v>
      </c>
      <c r="C376" s="2" t="s">
        <v>57</v>
      </c>
      <c r="D376" s="63" t="s">
        <v>61</v>
      </c>
    </row>
    <row r="377" spans="1:4" ht="12.75" customHeight="1" x14ac:dyDescent="0.3">
      <c r="A377" s="2"/>
      <c r="B377" s="37"/>
      <c r="C377" s="2"/>
      <c r="D377" s="33"/>
    </row>
    <row r="378" spans="1:4" x14ac:dyDescent="0.2">
      <c r="A378" s="33"/>
      <c r="B378" s="33"/>
      <c r="C378" s="33"/>
      <c r="D378" s="33"/>
    </row>
    <row r="379" spans="1:4" ht="30" customHeight="1" x14ac:dyDescent="0.2">
      <c r="A379" s="64" t="s">
        <v>62</v>
      </c>
      <c r="B379" s="96" t="str">
        <f>B373</f>
        <v/>
      </c>
      <c r="C379" s="65" t="s">
        <v>4</v>
      </c>
      <c r="D379" s="99">
        <f>SUM(D380:D407)</f>
        <v>0</v>
      </c>
    </row>
    <row r="380" spans="1:4" ht="24.95" customHeight="1" x14ac:dyDescent="0.2">
      <c r="A380" s="33"/>
      <c r="B380" s="67" t="str">
        <f t="shared" ref="B380:B407" si="11">IF(D380&gt;0,B379-D380,"")</f>
        <v/>
      </c>
      <c r="C380" s="61"/>
      <c r="D380" s="62"/>
    </row>
    <row r="381" spans="1:4" ht="24.95" customHeight="1" x14ac:dyDescent="0.2">
      <c r="A381" s="33"/>
      <c r="B381" s="67" t="str">
        <f t="shared" si="11"/>
        <v/>
      </c>
      <c r="C381" s="61"/>
      <c r="D381" s="62"/>
    </row>
    <row r="382" spans="1:4" ht="24.95" customHeight="1" x14ac:dyDescent="0.2">
      <c r="A382" s="33"/>
      <c r="B382" s="67" t="str">
        <f t="shared" si="11"/>
        <v/>
      </c>
      <c r="C382" s="61"/>
      <c r="D382" s="62"/>
    </row>
    <row r="383" spans="1:4" ht="24.95" customHeight="1" x14ac:dyDescent="0.2">
      <c r="A383" s="33"/>
      <c r="B383" s="67" t="str">
        <f t="shared" si="11"/>
        <v/>
      </c>
      <c r="C383" s="61"/>
      <c r="D383" s="62"/>
    </row>
    <row r="384" spans="1:4" ht="24.95" customHeight="1" x14ac:dyDescent="0.2">
      <c r="A384" s="33"/>
      <c r="B384" s="67" t="str">
        <f t="shared" si="11"/>
        <v/>
      </c>
      <c r="C384" s="61"/>
      <c r="D384" s="62"/>
    </row>
    <row r="385" spans="1:4" ht="24.95" customHeight="1" x14ac:dyDescent="0.2">
      <c r="A385" s="33"/>
      <c r="B385" s="67" t="str">
        <f t="shared" si="11"/>
        <v/>
      </c>
      <c r="C385" s="61"/>
      <c r="D385" s="62"/>
    </row>
    <row r="386" spans="1:4" ht="24.95" customHeight="1" x14ac:dyDescent="0.2">
      <c r="A386" s="33"/>
      <c r="B386" s="67" t="str">
        <f t="shared" si="11"/>
        <v/>
      </c>
      <c r="C386" s="61"/>
      <c r="D386" s="62"/>
    </row>
    <row r="387" spans="1:4" ht="24.95" customHeight="1" x14ac:dyDescent="0.2">
      <c r="A387" s="33"/>
      <c r="B387" s="67" t="str">
        <f t="shared" si="11"/>
        <v/>
      </c>
      <c r="C387" s="61"/>
      <c r="D387" s="62"/>
    </row>
    <row r="388" spans="1:4" ht="24.95" customHeight="1" x14ac:dyDescent="0.2">
      <c r="A388" s="33"/>
      <c r="B388" s="67" t="str">
        <f t="shared" si="11"/>
        <v/>
      </c>
      <c r="C388" s="61"/>
      <c r="D388" s="62"/>
    </row>
    <row r="389" spans="1:4" ht="24.95" customHeight="1" x14ac:dyDescent="0.2">
      <c r="A389" s="33"/>
      <c r="B389" s="67" t="str">
        <f t="shared" si="11"/>
        <v/>
      </c>
      <c r="C389" s="61"/>
      <c r="D389" s="62"/>
    </row>
    <row r="390" spans="1:4" ht="24.95" customHeight="1" x14ac:dyDescent="0.2">
      <c r="A390" s="33"/>
      <c r="B390" s="67" t="str">
        <f t="shared" si="11"/>
        <v/>
      </c>
      <c r="C390" s="61"/>
      <c r="D390" s="62"/>
    </row>
    <row r="391" spans="1:4" ht="24.95" customHeight="1" x14ac:dyDescent="0.2">
      <c r="A391" s="33"/>
      <c r="B391" s="67" t="str">
        <f t="shared" si="11"/>
        <v/>
      </c>
      <c r="C391" s="61"/>
      <c r="D391" s="62"/>
    </row>
    <row r="392" spans="1:4" ht="24.95" customHeight="1" x14ac:dyDescent="0.2">
      <c r="A392" s="33"/>
      <c r="B392" s="67" t="str">
        <f t="shared" si="11"/>
        <v/>
      </c>
      <c r="C392" s="61"/>
      <c r="D392" s="62"/>
    </row>
    <row r="393" spans="1:4" ht="24.95" customHeight="1" x14ac:dyDescent="0.2">
      <c r="A393" s="33"/>
      <c r="B393" s="67" t="str">
        <f t="shared" si="11"/>
        <v/>
      </c>
      <c r="C393" s="61"/>
      <c r="D393" s="62"/>
    </row>
    <row r="394" spans="1:4" ht="24.95" customHeight="1" x14ac:dyDescent="0.2">
      <c r="A394" s="33"/>
      <c r="B394" s="67" t="str">
        <f t="shared" si="11"/>
        <v/>
      </c>
      <c r="C394" s="61"/>
      <c r="D394" s="62"/>
    </row>
    <row r="395" spans="1:4" ht="24.95" customHeight="1" x14ac:dyDescent="0.2">
      <c r="A395" s="33"/>
      <c r="B395" s="67" t="str">
        <f t="shared" si="11"/>
        <v/>
      </c>
      <c r="C395" s="61"/>
      <c r="D395" s="62"/>
    </row>
    <row r="396" spans="1:4" ht="24.95" customHeight="1" x14ac:dyDescent="0.2">
      <c r="A396" s="33"/>
      <c r="B396" s="67" t="str">
        <f t="shared" si="11"/>
        <v/>
      </c>
      <c r="C396" s="61"/>
      <c r="D396" s="62"/>
    </row>
    <row r="397" spans="1:4" ht="24.95" customHeight="1" x14ac:dyDescent="0.2">
      <c r="A397" s="33"/>
      <c r="B397" s="67" t="str">
        <f t="shared" si="11"/>
        <v/>
      </c>
      <c r="C397" s="61"/>
      <c r="D397" s="62"/>
    </row>
    <row r="398" spans="1:4" ht="24.95" customHeight="1" x14ac:dyDescent="0.2">
      <c r="A398" s="33"/>
      <c r="B398" s="67" t="str">
        <f t="shared" si="11"/>
        <v/>
      </c>
      <c r="C398" s="61"/>
      <c r="D398" s="62"/>
    </row>
    <row r="399" spans="1:4" ht="24.95" customHeight="1" x14ac:dyDescent="0.2">
      <c r="A399" s="33"/>
      <c r="B399" s="67" t="str">
        <f t="shared" si="11"/>
        <v/>
      </c>
      <c r="C399" s="61"/>
      <c r="D399" s="62"/>
    </row>
    <row r="400" spans="1:4" ht="24.95" customHeight="1" x14ac:dyDescent="0.2">
      <c r="A400" s="33"/>
      <c r="B400" s="67" t="str">
        <f t="shared" si="11"/>
        <v/>
      </c>
      <c r="C400" s="61"/>
      <c r="D400" s="62"/>
    </row>
    <row r="401" spans="1:4" ht="24.95" customHeight="1" x14ac:dyDescent="0.2">
      <c r="A401" s="33"/>
      <c r="B401" s="67" t="str">
        <f t="shared" si="11"/>
        <v/>
      </c>
      <c r="C401" s="61"/>
      <c r="D401" s="62"/>
    </row>
    <row r="402" spans="1:4" ht="24.95" customHeight="1" x14ac:dyDescent="0.2">
      <c r="A402" s="33"/>
      <c r="B402" s="67" t="str">
        <f t="shared" si="11"/>
        <v/>
      </c>
      <c r="C402" s="61"/>
      <c r="D402" s="62"/>
    </row>
    <row r="403" spans="1:4" ht="24.95" customHeight="1" x14ac:dyDescent="0.2">
      <c r="A403" s="33"/>
      <c r="B403" s="67" t="str">
        <f t="shared" si="11"/>
        <v/>
      </c>
      <c r="C403" s="61"/>
      <c r="D403" s="62"/>
    </row>
    <row r="404" spans="1:4" ht="24.95" customHeight="1" x14ac:dyDescent="0.2">
      <c r="A404" s="33"/>
      <c r="B404" s="67" t="str">
        <f t="shared" si="11"/>
        <v/>
      </c>
      <c r="C404" s="61"/>
      <c r="D404" s="62"/>
    </row>
    <row r="405" spans="1:4" ht="24.95" customHeight="1" x14ac:dyDescent="0.2">
      <c r="A405" s="33"/>
      <c r="B405" s="67" t="str">
        <f t="shared" si="11"/>
        <v/>
      </c>
      <c r="C405" s="61"/>
      <c r="D405" s="62"/>
    </row>
    <row r="406" spans="1:4" ht="24.95" customHeight="1" x14ac:dyDescent="0.2">
      <c r="A406" s="33"/>
      <c r="B406" s="67" t="str">
        <f t="shared" si="11"/>
        <v/>
      </c>
      <c r="C406" s="61"/>
      <c r="D406" s="62"/>
    </row>
    <row r="407" spans="1:4" ht="24.95" customHeight="1" x14ac:dyDescent="0.2">
      <c r="A407" s="33"/>
      <c r="B407" s="67" t="str">
        <f t="shared" si="11"/>
        <v/>
      </c>
      <c r="C407" s="61"/>
      <c r="D407" s="62"/>
    </row>
    <row r="408" spans="1:4" ht="12.75" customHeight="1" x14ac:dyDescent="0.2">
      <c r="A408" s="33"/>
      <c r="B408" s="33"/>
      <c r="C408" s="33"/>
      <c r="D408" s="33"/>
    </row>
    <row r="409" spans="1:4" x14ac:dyDescent="0.2">
      <c r="A409" s="33"/>
      <c r="B409" s="33"/>
      <c r="C409" s="33"/>
      <c r="D409" s="33"/>
    </row>
    <row r="410" spans="1:4" ht="20.25" x14ac:dyDescent="0.3">
      <c r="A410" s="2" t="s">
        <v>31</v>
      </c>
      <c r="B410" s="37">
        <f>(Einnahmen!D2)</f>
        <v>2008</v>
      </c>
      <c r="C410" s="2" t="s">
        <v>59</v>
      </c>
      <c r="D410" s="63" t="s">
        <v>60</v>
      </c>
    </row>
    <row r="411" spans="1:4" ht="12.75" customHeight="1" x14ac:dyDescent="0.3">
      <c r="A411" s="2"/>
      <c r="B411" s="37"/>
      <c r="C411" s="2"/>
      <c r="D411" s="33"/>
    </row>
    <row r="412" spans="1:4" x14ac:dyDescent="0.2">
      <c r="A412" s="33"/>
      <c r="B412" s="33"/>
      <c r="C412" s="33"/>
      <c r="D412" s="33"/>
    </row>
    <row r="413" spans="1:4" ht="30" customHeight="1" x14ac:dyDescent="0.2">
      <c r="A413" s="64" t="s">
        <v>55</v>
      </c>
      <c r="B413" s="96">
        <f>Monatsdarstellung!D322</f>
        <v>1408.79</v>
      </c>
      <c r="C413" s="65" t="s">
        <v>4</v>
      </c>
      <c r="D413" s="99">
        <f>SUM(D414:D441)</f>
        <v>0</v>
      </c>
    </row>
    <row r="414" spans="1:4" ht="24.95" customHeight="1" x14ac:dyDescent="0.2">
      <c r="A414" s="33"/>
      <c r="B414" s="67" t="str">
        <f t="shared" ref="B414:B441" si="12">IF(D414&gt;0,B413-D414,"")</f>
        <v/>
      </c>
      <c r="C414" s="61"/>
      <c r="D414" s="62"/>
    </row>
    <row r="415" spans="1:4" ht="24.95" customHeight="1" x14ac:dyDescent="0.2">
      <c r="A415" s="33"/>
      <c r="B415" s="67" t="str">
        <f t="shared" si="12"/>
        <v/>
      </c>
      <c r="C415" s="61"/>
      <c r="D415" s="62"/>
    </row>
    <row r="416" spans="1:4" ht="24.95" customHeight="1" x14ac:dyDescent="0.2">
      <c r="A416" s="33"/>
      <c r="B416" s="67" t="str">
        <f t="shared" si="12"/>
        <v/>
      </c>
      <c r="C416" s="61"/>
      <c r="D416" s="62"/>
    </row>
    <row r="417" spans="1:4" ht="24.95" customHeight="1" x14ac:dyDescent="0.2">
      <c r="A417" s="33"/>
      <c r="B417" s="67" t="str">
        <f t="shared" si="12"/>
        <v/>
      </c>
      <c r="C417" s="61"/>
      <c r="D417" s="62"/>
    </row>
    <row r="418" spans="1:4" ht="24.95" customHeight="1" x14ac:dyDescent="0.2">
      <c r="A418" s="33"/>
      <c r="B418" s="67" t="str">
        <f t="shared" si="12"/>
        <v/>
      </c>
      <c r="C418" s="61"/>
      <c r="D418" s="62"/>
    </row>
    <row r="419" spans="1:4" ht="24.95" customHeight="1" x14ac:dyDescent="0.2">
      <c r="A419" s="33"/>
      <c r="B419" s="67" t="str">
        <f t="shared" si="12"/>
        <v/>
      </c>
      <c r="C419" s="61"/>
      <c r="D419" s="62"/>
    </row>
    <row r="420" spans="1:4" ht="24.95" customHeight="1" x14ac:dyDescent="0.2">
      <c r="A420" s="33"/>
      <c r="B420" s="67" t="str">
        <f t="shared" si="12"/>
        <v/>
      </c>
      <c r="C420" s="61"/>
      <c r="D420" s="62"/>
    </row>
    <row r="421" spans="1:4" ht="24.95" customHeight="1" x14ac:dyDescent="0.2">
      <c r="A421" s="33"/>
      <c r="B421" s="67" t="str">
        <f t="shared" si="12"/>
        <v/>
      </c>
      <c r="C421" s="61"/>
      <c r="D421" s="62"/>
    </row>
    <row r="422" spans="1:4" ht="24.95" customHeight="1" x14ac:dyDescent="0.2">
      <c r="A422" s="33"/>
      <c r="B422" s="67" t="str">
        <f t="shared" si="12"/>
        <v/>
      </c>
      <c r="C422" s="61"/>
      <c r="D422" s="62"/>
    </row>
    <row r="423" spans="1:4" ht="24.95" customHeight="1" x14ac:dyDescent="0.2">
      <c r="A423" s="33"/>
      <c r="B423" s="67" t="str">
        <f t="shared" si="12"/>
        <v/>
      </c>
      <c r="C423" s="61"/>
      <c r="D423" s="62"/>
    </row>
    <row r="424" spans="1:4" ht="24.95" customHeight="1" x14ac:dyDescent="0.2">
      <c r="A424" s="33"/>
      <c r="B424" s="67" t="str">
        <f t="shared" si="12"/>
        <v/>
      </c>
      <c r="C424" s="61"/>
      <c r="D424" s="62"/>
    </row>
    <row r="425" spans="1:4" ht="24.95" customHeight="1" x14ac:dyDescent="0.2">
      <c r="A425" s="33"/>
      <c r="B425" s="67" t="str">
        <f t="shared" si="12"/>
        <v/>
      </c>
      <c r="C425" s="61"/>
      <c r="D425" s="62"/>
    </row>
    <row r="426" spans="1:4" ht="24.95" customHeight="1" x14ac:dyDescent="0.2">
      <c r="A426" s="33"/>
      <c r="B426" s="67" t="str">
        <f t="shared" si="12"/>
        <v/>
      </c>
      <c r="C426" s="61"/>
      <c r="D426" s="62"/>
    </row>
    <row r="427" spans="1:4" ht="24.95" customHeight="1" x14ac:dyDescent="0.2">
      <c r="A427" s="33"/>
      <c r="B427" s="67" t="str">
        <f t="shared" si="12"/>
        <v/>
      </c>
      <c r="C427" s="61"/>
      <c r="D427" s="62"/>
    </row>
    <row r="428" spans="1:4" ht="24.95" customHeight="1" x14ac:dyDescent="0.2">
      <c r="A428" s="33"/>
      <c r="B428" s="67" t="str">
        <f t="shared" si="12"/>
        <v/>
      </c>
      <c r="C428" s="61"/>
      <c r="D428" s="62"/>
    </row>
    <row r="429" spans="1:4" ht="24.95" customHeight="1" x14ac:dyDescent="0.2">
      <c r="A429" s="33"/>
      <c r="B429" s="67" t="str">
        <f t="shared" si="12"/>
        <v/>
      </c>
      <c r="C429" s="61"/>
      <c r="D429" s="62"/>
    </row>
    <row r="430" spans="1:4" ht="24.95" customHeight="1" x14ac:dyDescent="0.2">
      <c r="A430" s="33"/>
      <c r="B430" s="67" t="str">
        <f t="shared" si="12"/>
        <v/>
      </c>
      <c r="C430" s="61"/>
      <c r="D430" s="62"/>
    </row>
    <row r="431" spans="1:4" ht="24.95" customHeight="1" x14ac:dyDescent="0.2">
      <c r="A431" s="33"/>
      <c r="B431" s="67" t="str">
        <f t="shared" si="12"/>
        <v/>
      </c>
      <c r="C431" s="61"/>
      <c r="D431" s="62"/>
    </row>
    <row r="432" spans="1:4" ht="24.95" customHeight="1" x14ac:dyDescent="0.2">
      <c r="A432" s="33"/>
      <c r="B432" s="67" t="str">
        <f t="shared" si="12"/>
        <v/>
      </c>
      <c r="C432" s="61"/>
      <c r="D432" s="62"/>
    </row>
    <row r="433" spans="1:4" ht="24.95" customHeight="1" x14ac:dyDescent="0.2">
      <c r="A433" s="33"/>
      <c r="B433" s="67" t="str">
        <f t="shared" si="12"/>
        <v/>
      </c>
      <c r="C433" s="61"/>
      <c r="D433" s="62"/>
    </row>
    <row r="434" spans="1:4" ht="24.95" customHeight="1" x14ac:dyDescent="0.2">
      <c r="A434" s="33"/>
      <c r="B434" s="67" t="str">
        <f t="shared" si="12"/>
        <v/>
      </c>
      <c r="C434" s="61"/>
      <c r="D434" s="62"/>
    </row>
    <row r="435" spans="1:4" ht="24.95" customHeight="1" x14ac:dyDescent="0.2">
      <c r="A435" s="33"/>
      <c r="B435" s="67" t="str">
        <f t="shared" si="12"/>
        <v/>
      </c>
      <c r="C435" s="61"/>
      <c r="D435" s="62"/>
    </row>
    <row r="436" spans="1:4" ht="24.95" customHeight="1" x14ac:dyDescent="0.2">
      <c r="A436" s="33"/>
      <c r="B436" s="67" t="str">
        <f t="shared" si="12"/>
        <v/>
      </c>
      <c r="C436" s="61"/>
      <c r="D436" s="62"/>
    </row>
    <row r="437" spans="1:4" ht="24.95" customHeight="1" x14ac:dyDescent="0.2">
      <c r="A437" s="33"/>
      <c r="B437" s="67" t="str">
        <f t="shared" si="12"/>
        <v/>
      </c>
      <c r="C437" s="61"/>
      <c r="D437" s="62"/>
    </row>
    <row r="438" spans="1:4" ht="24.95" customHeight="1" x14ac:dyDescent="0.2">
      <c r="A438" s="33"/>
      <c r="B438" s="67" t="str">
        <f t="shared" si="12"/>
        <v/>
      </c>
      <c r="C438" s="61"/>
      <c r="D438" s="62"/>
    </row>
    <row r="439" spans="1:4" ht="24.95" customHeight="1" x14ac:dyDescent="0.2">
      <c r="A439" s="33"/>
      <c r="B439" s="67" t="str">
        <f t="shared" si="12"/>
        <v/>
      </c>
      <c r="C439" s="61"/>
      <c r="D439" s="62"/>
    </row>
    <row r="440" spans="1:4" ht="24.95" customHeight="1" x14ac:dyDescent="0.2">
      <c r="A440" s="33"/>
      <c r="B440" s="67" t="str">
        <f t="shared" si="12"/>
        <v/>
      </c>
      <c r="C440" s="61"/>
      <c r="D440" s="62"/>
    </row>
    <row r="441" spans="1:4" ht="24.95" customHeight="1" x14ac:dyDescent="0.2">
      <c r="A441" s="33"/>
      <c r="B441" s="67" t="str">
        <f t="shared" si="12"/>
        <v/>
      </c>
      <c r="C441" s="61"/>
      <c r="D441" s="62"/>
    </row>
    <row r="442" spans="1:4" x14ac:dyDescent="0.2">
      <c r="A442" s="33"/>
      <c r="B442" s="33"/>
      <c r="C442" s="33"/>
      <c r="D442" s="33"/>
    </row>
    <row r="443" spans="1:4" x14ac:dyDescent="0.2">
      <c r="A443" s="33"/>
      <c r="B443" s="33"/>
      <c r="C443" s="33"/>
      <c r="D443" s="33"/>
    </row>
    <row r="444" spans="1:4" ht="20.25" x14ac:dyDescent="0.3">
      <c r="A444" s="2" t="s">
        <v>31</v>
      </c>
      <c r="B444" s="37">
        <f>(Einnahmen!D2)</f>
        <v>2008</v>
      </c>
      <c r="C444" s="2" t="s">
        <v>59</v>
      </c>
      <c r="D444" s="63" t="s">
        <v>61</v>
      </c>
    </row>
    <row r="445" spans="1:4" ht="12.75" customHeight="1" x14ac:dyDescent="0.3">
      <c r="A445" s="2"/>
      <c r="B445" s="37"/>
      <c r="C445" s="2"/>
      <c r="D445" s="33"/>
    </row>
    <row r="446" spans="1:4" x14ac:dyDescent="0.2">
      <c r="A446" s="33"/>
      <c r="B446" s="33"/>
      <c r="C446" s="33"/>
      <c r="D446" s="33"/>
    </row>
    <row r="447" spans="1:4" ht="30" customHeight="1" x14ac:dyDescent="0.2">
      <c r="A447" s="64" t="s">
        <v>62</v>
      </c>
      <c r="B447" s="96" t="str">
        <f>B441</f>
        <v/>
      </c>
      <c r="C447" s="65" t="s">
        <v>4</v>
      </c>
      <c r="D447" s="99">
        <f>SUM(D448:D475)</f>
        <v>0</v>
      </c>
    </row>
    <row r="448" spans="1:4" ht="24.95" customHeight="1" x14ac:dyDescent="0.2">
      <c r="A448" s="33"/>
      <c r="B448" s="67" t="str">
        <f t="shared" ref="B448:B475" si="13">IF(D448&gt;0,B447-D448,"")</f>
        <v/>
      </c>
      <c r="C448" s="61"/>
      <c r="D448" s="62"/>
    </row>
    <row r="449" spans="1:4" ht="24.95" customHeight="1" x14ac:dyDescent="0.2">
      <c r="A449" s="33"/>
      <c r="B449" s="67" t="str">
        <f t="shared" si="13"/>
        <v/>
      </c>
      <c r="C449" s="61"/>
      <c r="D449" s="62"/>
    </row>
    <row r="450" spans="1:4" ht="24.95" customHeight="1" x14ac:dyDescent="0.2">
      <c r="A450" s="33"/>
      <c r="B450" s="67" t="str">
        <f t="shared" si="13"/>
        <v/>
      </c>
      <c r="C450" s="61"/>
      <c r="D450" s="62"/>
    </row>
    <row r="451" spans="1:4" ht="24.95" customHeight="1" x14ac:dyDescent="0.2">
      <c r="A451" s="33"/>
      <c r="B451" s="67" t="str">
        <f t="shared" si="13"/>
        <v/>
      </c>
      <c r="C451" s="61"/>
      <c r="D451" s="62"/>
    </row>
    <row r="452" spans="1:4" ht="24.95" customHeight="1" x14ac:dyDescent="0.2">
      <c r="A452" s="33"/>
      <c r="B452" s="67" t="str">
        <f t="shared" si="13"/>
        <v/>
      </c>
      <c r="C452" s="61"/>
      <c r="D452" s="62"/>
    </row>
    <row r="453" spans="1:4" ht="24.95" customHeight="1" x14ac:dyDescent="0.2">
      <c r="A453" s="33"/>
      <c r="B453" s="67" t="str">
        <f t="shared" si="13"/>
        <v/>
      </c>
      <c r="C453" s="61"/>
      <c r="D453" s="62"/>
    </row>
    <row r="454" spans="1:4" ht="24.95" customHeight="1" x14ac:dyDescent="0.2">
      <c r="A454" s="33"/>
      <c r="B454" s="67" t="str">
        <f t="shared" si="13"/>
        <v/>
      </c>
      <c r="C454" s="61"/>
      <c r="D454" s="62"/>
    </row>
    <row r="455" spans="1:4" ht="24.95" customHeight="1" x14ac:dyDescent="0.2">
      <c r="A455" s="33"/>
      <c r="B455" s="67" t="str">
        <f t="shared" si="13"/>
        <v/>
      </c>
      <c r="C455" s="61"/>
      <c r="D455" s="62"/>
    </row>
    <row r="456" spans="1:4" ht="24.95" customHeight="1" x14ac:dyDescent="0.2">
      <c r="A456" s="33"/>
      <c r="B456" s="67" t="str">
        <f t="shared" si="13"/>
        <v/>
      </c>
      <c r="C456" s="61"/>
      <c r="D456" s="62"/>
    </row>
    <row r="457" spans="1:4" ht="24.95" customHeight="1" x14ac:dyDescent="0.2">
      <c r="A457" s="33"/>
      <c r="B457" s="67" t="str">
        <f t="shared" si="13"/>
        <v/>
      </c>
      <c r="C457" s="61"/>
      <c r="D457" s="62"/>
    </row>
    <row r="458" spans="1:4" ht="24.95" customHeight="1" x14ac:dyDescent="0.2">
      <c r="A458" s="33"/>
      <c r="B458" s="67" t="str">
        <f t="shared" si="13"/>
        <v/>
      </c>
      <c r="C458" s="61"/>
      <c r="D458" s="62"/>
    </row>
    <row r="459" spans="1:4" ht="24.95" customHeight="1" x14ac:dyDescent="0.2">
      <c r="A459" s="33"/>
      <c r="B459" s="67" t="str">
        <f t="shared" si="13"/>
        <v/>
      </c>
      <c r="C459" s="61"/>
      <c r="D459" s="62"/>
    </row>
    <row r="460" spans="1:4" ht="24.95" customHeight="1" x14ac:dyDescent="0.2">
      <c r="A460" s="33"/>
      <c r="B460" s="67" t="str">
        <f t="shared" si="13"/>
        <v/>
      </c>
      <c r="C460" s="61"/>
      <c r="D460" s="62"/>
    </row>
    <row r="461" spans="1:4" ht="24.95" customHeight="1" x14ac:dyDescent="0.2">
      <c r="A461" s="33"/>
      <c r="B461" s="67" t="str">
        <f t="shared" si="13"/>
        <v/>
      </c>
      <c r="C461" s="61"/>
      <c r="D461" s="62"/>
    </row>
    <row r="462" spans="1:4" ht="24.95" customHeight="1" x14ac:dyDescent="0.2">
      <c r="A462" s="33"/>
      <c r="B462" s="67" t="str">
        <f t="shared" si="13"/>
        <v/>
      </c>
      <c r="C462" s="61"/>
      <c r="D462" s="62"/>
    </row>
    <row r="463" spans="1:4" ht="24.95" customHeight="1" x14ac:dyDescent="0.2">
      <c r="A463" s="33"/>
      <c r="B463" s="67" t="str">
        <f t="shared" si="13"/>
        <v/>
      </c>
      <c r="C463" s="61"/>
      <c r="D463" s="62"/>
    </row>
    <row r="464" spans="1:4" ht="24.95" customHeight="1" x14ac:dyDescent="0.2">
      <c r="A464" s="33"/>
      <c r="B464" s="67" t="str">
        <f t="shared" si="13"/>
        <v/>
      </c>
      <c r="C464" s="61"/>
      <c r="D464" s="62"/>
    </row>
    <row r="465" spans="1:4" ht="24.95" customHeight="1" x14ac:dyDescent="0.2">
      <c r="A465" s="33"/>
      <c r="B465" s="67" t="str">
        <f t="shared" si="13"/>
        <v/>
      </c>
      <c r="C465" s="61"/>
      <c r="D465" s="62"/>
    </row>
    <row r="466" spans="1:4" ht="24.95" customHeight="1" x14ac:dyDescent="0.2">
      <c r="A466" s="33"/>
      <c r="B466" s="67" t="str">
        <f t="shared" si="13"/>
        <v/>
      </c>
      <c r="C466" s="61"/>
      <c r="D466" s="62"/>
    </row>
    <row r="467" spans="1:4" ht="24.95" customHeight="1" x14ac:dyDescent="0.2">
      <c r="A467" s="33"/>
      <c r="B467" s="67" t="str">
        <f t="shared" si="13"/>
        <v/>
      </c>
      <c r="C467" s="61"/>
      <c r="D467" s="62"/>
    </row>
    <row r="468" spans="1:4" ht="24.95" customHeight="1" x14ac:dyDescent="0.2">
      <c r="A468" s="33"/>
      <c r="B468" s="67" t="str">
        <f t="shared" si="13"/>
        <v/>
      </c>
      <c r="C468" s="61"/>
      <c r="D468" s="62"/>
    </row>
    <row r="469" spans="1:4" ht="24.95" customHeight="1" x14ac:dyDescent="0.2">
      <c r="A469" s="33"/>
      <c r="B469" s="67" t="str">
        <f t="shared" si="13"/>
        <v/>
      </c>
      <c r="C469" s="61"/>
      <c r="D469" s="62"/>
    </row>
    <row r="470" spans="1:4" ht="24.95" customHeight="1" x14ac:dyDescent="0.2">
      <c r="A470" s="33"/>
      <c r="B470" s="67" t="str">
        <f t="shared" si="13"/>
        <v/>
      </c>
      <c r="C470" s="61"/>
      <c r="D470" s="62"/>
    </row>
    <row r="471" spans="1:4" ht="24.95" customHeight="1" x14ac:dyDescent="0.2">
      <c r="A471" s="33"/>
      <c r="B471" s="67" t="str">
        <f t="shared" si="13"/>
        <v/>
      </c>
      <c r="C471" s="61"/>
      <c r="D471" s="62"/>
    </row>
    <row r="472" spans="1:4" ht="24.95" customHeight="1" x14ac:dyDescent="0.2">
      <c r="A472" s="33"/>
      <c r="B472" s="67" t="str">
        <f t="shared" si="13"/>
        <v/>
      </c>
      <c r="C472" s="61"/>
      <c r="D472" s="62"/>
    </row>
    <row r="473" spans="1:4" ht="24.95" customHeight="1" x14ac:dyDescent="0.2">
      <c r="A473" s="33"/>
      <c r="B473" s="67" t="str">
        <f t="shared" si="13"/>
        <v/>
      </c>
      <c r="C473" s="61"/>
      <c r="D473" s="62"/>
    </row>
    <row r="474" spans="1:4" ht="24.95" customHeight="1" x14ac:dyDescent="0.2">
      <c r="A474" s="33"/>
      <c r="B474" s="67" t="str">
        <f t="shared" si="13"/>
        <v/>
      </c>
      <c r="C474" s="61"/>
      <c r="D474" s="62"/>
    </row>
    <row r="475" spans="1:4" ht="24.95" customHeight="1" x14ac:dyDescent="0.2">
      <c r="A475" s="33"/>
      <c r="B475" s="67" t="str">
        <f t="shared" si="13"/>
        <v/>
      </c>
      <c r="C475" s="61"/>
      <c r="D475" s="62"/>
    </row>
    <row r="476" spans="1:4" x14ac:dyDescent="0.2">
      <c r="A476" s="33"/>
      <c r="B476" s="33"/>
      <c r="C476" s="33"/>
      <c r="D476" s="33"/>
    </row>
    <row r="477" spans="1:4" x14ac:dyDescent="0.2">
      <c r="A477" s="33"/>
      <c r="B477" s="33"/>
      <c r="C477" s="33"/>
      <c r="D477" s="33"/>
    </row>
    <row r="478" spans="1:4" ht="20.25" x14ac:dyDescent="0.3">
      <c r="A478" s="2" t="s">
        <v>32</v>
      </c>
      <c r="B478" s="37">
        <f>(Einnahmen!D2)</f>
        <v>2008</v>
      </c>
      <c r="C478" s="2" t="s">
        <v>59</v>
      </c>
      <c r="D478" s="63" t="s">
        <v>60</v>
      </c>
    </row>
    <row r="479" spans="1:4" ht="12.75" customHeight="1" x14ac:dyDescent="0.3">
      <c r="A479" s="2"/>
      <c r="B479" s="37"/>
      <c r="C479" s="2"/>
      <c r="D479" s="33"/>
    </row>
    <row r="480" spans="1:4" x14ac:dyDescent="0.2">
      <c r="A480" s="33"/>
      <c r="B480" s="33"/>
      <c r="C480" s="33"/>
      <c r="D480" s="33"/>
    </row>
    <row r="481" spans="1:4" ht="30" customHeight="1" x14ac:dyDescent="0.2">
      <c r="A481" s="64" t="s">
        <v>55</v>
      </c>
      <c r="B481" s="96">
        <f>Monatsdarstellung!D368</f>
        <v>832.47</v>
      </c>
      <c r="C481" s="65" t="s">
        <v>4</v>
      </c>
      <c r="D481" s="99">
        <f>SUM(D482:D509)</f>
        <v>0</v>
      </c>
    </row>
    <row r="482" spans="1:4" ht="24.95" customHeight="1" x14ac:dyDescent="0.2">
      <c r="A482" s="33"/>
      <c r="B482" s="67" t="str">
        <f t="shared" ref="B482:B509" si="14">IF(D482&gt;0,B481-D482,"")</f>
        <v/>
      </c>
      <c r="C482" s="61"/>
      <c r="D482" s="62"/>
    </row>
    <row r="483" spans="1:4" ht="24.95" customHeight="1" x14ac:dyDescent="0.2">
      <c r="A483" s="33"/>
      <c r="B483" s="67" t="str">
        <f t="shared" si="14"/>
        <v/>
      </c>
      <c r="C483" s="61"/>
      <c r="D483" s="62"/>
    </row>
    <row r="484" spans="1:4" ht="24.95" customHeight="1" x14ac:dyDescent="0.2">
      <c r="A484" s="33"/>
      <c r="B484" s="67" t="str">
        <f t="shared" si="14"/>
        <v/>
      </c>
      <c r="C484" s="61"/>
      <c r="D484" s="62"/>
    </row>
    <row r="485" spans="1:4" ht="24.95" customHeight="1" x14ac:dyDescent="0.2">
      <c r="A485" s="33"/>
      <c r="B485" s="67" t="str">
        <f t="shared" si="14"/>
        <v/>
      </c>
      <c r="C485" s="61"/>
      <c r="D485" s="62"/>
    </row>
    <row r="486" spans="1:4" ht="24.95" customHeight="1" x14ac:dyDescent="0.2">
      <c r="A486" s="33"/>
      <c r="B486" s="67" t="str">
        <f t="shared" si="14"/>
        <v/>
      </c>
      <c r="C486" s="61"/>
      <c r="D486" s="62"/>
    </row>
    <row r="487" spans="1:4" ht="24.95" customHeight="1" x14ac:dyDescent="0.2">
      <c r="A487" s="33"/>
      <c r="B487" s="67" t="str">
        <f t="shared" si="14"/>
        <v/>
      </c>
      <c r="C487" s="61"/>
      <c r="D487" s="62"/>
    </row>
    <row r="488" spans="1:4" ht="24.95" customHeight="1" x14ac:dyDescent="0.2">
      <c r="A488" s="33"/>
      <c r="B488" s="67" t="str">
        <f t="shared" si="14"/>
        <v/>
      </c>
      <c r="C488" s="61"/>
      <c r="D488" s="62"/>
    </row>
    <row r="489" spans="1:4" ht="24.95" customHeight="1" x14ac:dyDescent="0.2">
      <c r="A489" s="33"/>
      <c r="B489" s="67" t="str">
        <f t="shared" si="14"/>
        <v/>
      </c>
      <c r="C489" s="61"/>
      <c r="D489" s="62"/>
    </row>
    <row r="490" spans="1:4" ht="24.95" customHeight="1" x14ac:dyDescent="0.2">
      <c r="A490" s="33"/>
      <c r="B490" s="67" t="str">
        <f t="shared" si="14"/>
        <v/>
      </c>
      <c r="C490" s="61"/>
      <c r="D490" s="62"/>
    </row>
    <row r="491" spans="1:4" ht="24.95" customHeight="1" x14ac:dyDescent="0.2">
      <c r="A491" s="33"/>
      <c r="B491" s="67" t="str">
        <f t="shared" si="14"/>
        <v/>
      </c>
      <c r="C491" s="61"/>
      <c r="D491" s="62"/>
    </row>
    <row r="492" spans="1:4" ht="24.95" customHeight="1" x14ac:dyDescent="0.2">
      <c r="A492" s="33"/>
      <c r="B492" s="67" t="str">
        <f t="shared" si="14"/>
        <v/>
      </c>
      <c r="C492" s="61"/>
      <c r="D492" s="62"/>
    </row>
    <row r="493" spans="1:4" ht="24.95" customHeight="1" x14ac:dyDescent="0.2">
      <c r="A493" s="33"/>
      <c r="B493" s="67" t="str">
        <f t="shared" si="14"/>
        <v/>
      </c>
      <c r="C493" s="61"/>
      <c r="D493" s="62"/>
    </row>
    <row r="494" spans="1:4" ht="24.95" customHeight="1" x14ac:dyDescent="0.2">
      <c r="A494" s="33"/>
      <c r="B494" s="67" t="str">
        <f t="shared" si="14"/>
        <v/>
      </c>
      <c r="C494" s="61"/>
      <c r="D494" s="62"/>
    </row>
    <row r="495" spans="1:4" ht="24.95" customHeight="1" x14ac:dyDescent="0.2">
      <c r="A495" s="33"/>
      <c r="B495" s="67" t="str">
        <f t="shared" si="14"/>
        <v/>
      </c>
      <c r="C495" s="61"/>
      <c r="D495" s="62"/>
    </row>
    <row r="496" spans="1:4" ht="24.95" customHeight="1" x14ac:dyDescent="0.2">
      <c r="A496" s="33"/>
      <c r="B496" s="67" t="str">
        <f t="shared" si="14"/>
        <v/>
      </c>
      <c r="C496" s="61"/>
      <c r="D496" s="62"/>
    </row>
    <row r="497" spans="1:4" ht="24.95" customHeight="1" x14ac:dyDescent="0.2">
      <c r="A497" s="33"/>
      <c r="B497" s="67" t="str">
        <f t="shared" si="14"/>
        <v/>
      </c>
      <c r="C497" s="61"/>
      <c r="D497" s="62"/>
    </row>
    <row r="498" spans="1:4" ht="24.95" customHeight="1" x14ac:dyDescent="0.2">
      <c r="A498" s="33"/>
      <c r="B498" s="67" t="str">
        <f t="shared" si="14"/>
        <v/>
      </c>
      <c r="C498" s="61"/>
      <c r="D498" s="62"/>
    </row>
    <row r="499" spans="1:4" ht="24.95" customHeight="1" x14ac:dyDescent="0.2">
      <c r="A499" s="33"/>
      <c r="B499" s="67" t="str">
        <f t="shared" si="14"/>
        <v/>
      </c>
      <c r="C499" s="61"/>
      <c r="D499" s="62"/>
    </row>
    <row r="500" spans="1:4" ht="24.95" customHeight="1" x14ac:dyDescent="0.2">
      <c r="A500" s="33"/>
      <c r="B500" s="67" t="str">
        <f t="shared" si="14"/>
        <v/>
      </c>
      <c r="C500" s="61"/>
      <c r="D500" s="62"/>
    </row>
    <row r="501" spans="1:4" ht="24.95" customHeight="1" x14ac:dyDescent="0.2">
      <c r="A501" s="33"/>
      <c r="B501" s="67" t="str">
        <f t="shared" si="14"/>
        <v/>
      </c>
      <c r="C501" s="61"/>
      <c r="D501" s="62"/>
    </row>
    <row r="502" spans="1:4" ht="24.95" customHeight="1" x14ac:dyDescent="0.2">
      <c r="A502" s="33"/>
      <c r="B502" s="67" t="str">
        <f t="shared" si="14"/>
        <v/>
      </c>
      <c r="C502" s="61"/>
      <c r="D502" s="62"/>
    </row>
    <row r="503" spans="1:4" ht="24.95" customHeight="1" x14ac:dyDescent="0.2">
      <c r="A503" s="33"/>
      <c r="B503" s="67" t="str">
        <f t="shared" si="14"/>
        <v/>
      </c>
      <c r="C503" s="61"/>
      <c r="D503" s="62"/>
    </row>
    <row r="504" spans="1:4" ht="24.95" customHeight="1" x14ac:dyDescent="0.2">
      <c r="A504" s="33"/>
      <c r="B504" s="67" t="str">
        <f t="shared" si="14"/>
        <v/>
      </c>
      <c r="C504" s="61"/>
      <c r="D504" s="62"/>
    </row>
    <row r="505" spans="1:4" ht="24.95" customHeight="1" x14ac:dyDescent="0.2">
      <c r="A505" s="33"/>
      <c r="B505" s="67" t="str">
        <f t="shared" si="14"/>
        <v/>
      </c>
      <c r="C505" s="61"/>
      <c r="D505" s="62"/>
    </row>
    <row r="506" spans="1:4" ht="24.95" customHeight="1" x14ac:dyDescent="0.2">
      <c r="A506" s="33"/>
      <c r="B506" s="67" t="str">
        <f t="shared" si="14"/>
        <v/>
      </c>
      <c r="C506" s="61"/>
      <c r="D506" s="62"/>
    </row>
    <row r="507" spans="1:4" ht="24.95" customHeight="1" x14ac:dyDescent="0.2">
      <c r="A507" s="33"/>
      <c r="B507" s="67" t="str">
        <f t="shared" si="14"/>
        <v/>
      </c>
      <c r="C507" s="61"/>
      <c r="D507" s="62"/>
    </row>
    <row r="508" spans="1:4" ht="24.95" customHeight="1" x14ac:dyDescent="0.2">
      <c r="A508" s="33"/>
      <c r="B508" s="67" t="str">
        <f t="shared" si="14"/>
        <v/>
      </c>
      <c r="C508" s="61"/>
      <c r="D508" s="62"/>
    </row>
    <row r="509" spans="1:4" ht="24.95" customHeight="1" x14ac:dyDescent="0.2">
      <c r="A509" s="33"/>
      <c r="B509" s="67" t="str">
        <f t="shared" si="14"/>
        <v/>
      </c>
      <c r="C509" s="61"/>
      <c r="D509" s="62"/>
    </row>
    <row r="510" spans="1:4" x14ac:dyDescent="0.2">
      <c r="A510" s="33"/>
      <c r="B510" s="33"/>
      <c r="C510" s="33"/>
      <c r="D510" s="33"/>
    </row>
    <row r="511" spans="1:4" x14ac:dyDescent="0.2">
      <c r="A511" s="33"/>
      <c r="B511" s="33"/>
      <c r="C511" s="33"/>
      <c r="D511" s="33"/>
    </row>
    <row r="512" spans="1:4" ht="20.25" x14ac:dyDescent="0.3">
      <c r="A512" s="2" t="s">
        <v>32</v>
      </c>
      <c r="B512" s="37">
        <f>(Einnahmen!D2)</f>
        <v>2008</v>
      </c>
      <c r="C512" s="2" t="s">
        <v>59</v>
      </c>
      <c r="D512" s="63" t="s">
        <v>61</v>
      </c>
    </row>
    <row r="513" spans="1:4" ht="12.75" customHeight="1" x14ac:dyDescent="0.3">
      <c r="A513" s="2"/>
      <c r="B513" s="37"/>
      <c r="C513" s="2"/>
      <c r="D513" s="33"/>
    </row>
    <row r="514" spans="1:4" x14ac:dyDescent="0.2">
      <c r="A514" s="33"/>
      <c r="B514" s="33"/>
      <c r="C514" s="33"/>
      <c r="D514" s="33"/>
    </row>
    <row r="515" spans="1:4" ht="30" customHeight="1" x14ac:dyDescent="0.2">
      <c r="A515" s="64" t="s">
        <v>62</v>
      </c>
      <c r="B515" s="96" t="str">
        <f>B509</f>
        <v/>
      </c>
      <c r="C515" s="65" t="s">
        <v>4</v>
      </c>
      <c r="D515" s="99">
        <f>SUM(D516:D543)</f>
        <v>0</v>
      </c>
    </row>
    <row r="516" spans="1:4" ht="24.95" customHeight="1" x14ac:dyDescent="0.2">
      <c r="A516" s="33"/>
      <c r="B516" s="67" t="str">
        <f t="shared" ref="B516:B543" si="15">IF(D516&gt;0,B515-D516,"")</f>
        <v/>
      </c>
      <c r="C516" s="61"/>
      <c r="D516" s="62"/>
    </row>
    <row r="517" spans="1:4" ht="24.95" customHeight="1" x14ac:dyDescent="0.2">
      <c r="A517" s="33"/>
      <c r="B517" s="67" t="str">
        <f t="shared" si="15"/>
        <v/>
      </c>
      <c r="C517" s="61"/>
      <c r="D517" s="62"/>
    </row>
    <row r="518" spans="1:4" ht="24.95" customHeight="1" x14ac:dyDescent="0.2">
      <c r="A518" s="33"/>
      <c r="B518" s="67" t="str">
        <f t="shared" si="15"/>
        <v/>
      </c>
      <c r="C518" s="61"/>
      <c r="D518" s="62"/>
    </row>
    <row r="519" spans="1:4" ht="24.95" customHeight="1" x14ac:dyDescent="0.2">
      <c r="A519" s="33"/>
      <c r="B519" s="67" t="str">
        <f t="shared" si="15"/>
        <v/>
      </c>
      <c r="C519" s="61"/>
      <c r="D519" s="62"/>
    </row>
    <row r="520" spans="1:4" ht="24.95" customHeight="1" x14ac:dyDescent="0.2">
      <c r="A520" s="33"/>
      <c r="B520" s="67" t="str">
        <f t="shared" si="15"/>
        <v/>
      </c>
      <c r="C520" s="61"/>
      <c r="D520" s="62"/>
    </row>
    <row r="521" spans="1:4" ht="24.95" customHeight="1" x14ac:dyDescent="0.2">
      <c r="A521" s="33"/>
      <c r="B521" s="67" t="str">
        <f t="shared" si="15"/>
        <v/>
      </c>
      <c r="C521" s="61"/>
      <c r="D521" s="62"/>
    </row>
    <row r="522" spans="1:4" ht="24.95" customHeight="1" x14ac:dyDescent="0.2">
      <c r="A522" s="33"/>
      <c r="B522" s="67" t="str">
        <f t="shared" si="15"/>
        <v/>
      </c>
      <c r="C522" s="61"/>
      <c r="D522" s="62"/>
    </row>
    <row r="523" spans="1:4" ht="24.95" customHeight="1" x14ac:dyDescent="0.2">
      <c r="A523" s="33"/>
      <c r="B523" s="67" t="str">
        <f t="shared" si="15"/>
        <v/>
      </c>
      <c r="C523" s="61"/>
      <c r="D523" s="62"/>
    </row>
    <row r="524" spans="1:4" ht="24.95" customHeight="1" x14ac:dyDescent="0.2">
      <c r="A524" s="33"/>
      <c r="B524" s="67" t="str">
        <f t="shared" si="15"/>
        <v/>
      </c>
      <c r="C524" s="61"/>
      <c r="D524" s="62"/>
    </row>
    <row r="525" spans="1:4" ht="24.95" customHeight="1" x14ac:dyDescent="0.2">
      <c r="A525" s="33"/>
      <c r="B525" s="67" t="str">
        <f t="shared" si="15"/>
        <v/>
      </c>
      <c r="C525" s="61"/>
      <c r="D525" s="62"/>
    </row>
    <row r="526" spans="1:4" ht="24.95" customHeight="1" x14ac:dyDescent="0.2">
      <c r="A526" s="33"/>
      <c r="B526" s="67" t="str">
        <f t="shared" si="15"/>
        <v/>
      </c>
      <c r="C526" s="61"/>
      <c r="D526" s="62"/>
    </row>
    <row r="527" spans="1:4" ht="24.95" customHeight="1" x14ac:dyDescent="0.2">
      <c r="A527" s="33"/>
      <c r="B527" s="67" t="str">
        <f t="shared" si="15"/>
        <v/>
      </c>
      <c r="C527" s="61"/>
      <c r="D527" s="62"/>
    </row>
    <row r="528" spans="1:4" ht="24.95" customHeight="1" x14ac:dyDescent="0.2">
      <c r="A528" s="33"/>
      <c r="B528" s="67" t="str">
        <f t="shared" si="15"/>
        <v/>
      </c>
      <c r="C528" s="61"/>
      <c r="D528" s="62"/>
    </row>
    <row r="529" spans="1:4" ht="24.95" customHeight="1" x14ac:dyDescent="0.2">
      <c r="A529" s="33"/>
      <c r="B529" s="67" t="str">
        <f t="shared" si="15"/>
        <v/>
      </c>
      <c r="C529" s="61"/>
      <c r="D529" s="62"/>
    </row>
    <row r="530" spans="1:4" ht="24.95" customHeight="1" x14ac:dyDescent="0.2">
      <c r="A530" s="33"/>
      <c r="B530" s="67" t="str">
        <f t="shared" si="15"/>
        <v/>
      </c>
      <c r="C530" s="61"/>
      <c r="D530" s="62"/>
    </row>
    <row r="531" spans="1:4" ht="24.95" customHeight="1" x14ac:dyDescent="0.2">
      <c r="A531" s="33"/>
      <c r="B531" s="67" t="str">
        <f t="shared" si="15"/>
        <v/>
      </c>
      <c r="C531" s="61"/>
      <c r="D531" s="62"/>
    </row>
    <row r="532" spans="1:4" ht="24.95" customHeight="1" x14ac:dyDescent="0.2">
      <c r="A532" s="33"/>
      <c r="B532" s="67" t="str">
        <f t="shared" si="15"/>
        <v/>
      </c>
      <c r="C532" s="61"/>
      <c r="D532" s="62"/>
    </row>
    <row r="533" spans="1:4" ht="24.95" customHeight="1" x14ac:dyDescent="0.2">
      <c r="A533" s="33"/>
      <c r="B533" s="67" t="str">
        <f t="shared" si="15"/>
        <v/>
      </c>
      <c r="C533" s="61"/>
      <c r="D533" s="62"/>
    </row>
    <row r="534" spans="1:4" ht="24.95" customHeight="1" x14ac:dyDescent="0.2">
      <c r="A534" s="33"/>
      <c r="B534" s="67" t="str">
        <f t="shared" si="15"/>
        <v/>
      </c>
      <c r="C534" s="61"/>
      <c r="D534" s="62"/>
    </row>
    <row r="535" spans="1:4" ht="24.95" customHeight="1" x14ac:dyDescent="0.2">
      <c r="A535" s="33"/>
      <c r="B535" s="67" t="str">
        <f t="shared" si="15"/>
        <v/>
      </c>
      <c r="C535" s="61"/>
      <c r="D535" s="62"/>
    </row>
    <row r="536" spans="1:4" ht="24.95" customHeight="1" x14ac:dyDescent="0.2">
      <c r="A536" s="33"/>
      <c r="B536" s="67" t="str">
        <f t="shared" si="15"/>
        <v/>
      </c>
      <c r="C536" s="61"/>
      <c r="D536" s="62"/>
    </row>
    <row r="537" spans="1:4" ht="24.95" customHeight="1" x14ac:dyDescent="0.2">
      <c r="A537" s="33"/>
      <c r="B537" s="67" t="str">
        <f t="shared" si="15"/>
        <v/>
      </c>
      <c r="C537" s="61"/>
      <c r="D537" s="62"/>
    </row>
    <row r="538" spans="1:4" ht="24.95" customHeight="1" x14ac:dyDescent="0.2">
      <c r="A538" s="33"/>
      <c r="B538" s="67" t="str">
        <f t="shared" si="15"/>
        <v/>
      </c>
      <c r="C538" s="61"/>
      <c r="D538" s="62"/>
    </row>
    <row r="539" spans="1:4" ht="24.95" customHeight="1" x14ac:dyDescent="0.2">
      <c r="A539" s="33"/>
      <c r="B539" s="67" t="str">
        <f t="shared" si="15"/>
        <v/>
      </c>
      <c r="C539" s="61"/>
      <c r="D539" s="62"/>
    </row>
    <row r="540" spans="1:4" ht="24.95" customHeight="1" x14ac:dyDescent="0.2">
      <c r="A540" s="33"/>
      <c r="B540" s="67" t="str">
        <f t="shared" si="15"/>
        <v/>
      </c>
      <c r="C540" s="61"/>
      <c r="D540" s="62"/>
    </row>
    <row r="541" spans="1:4" ht="24.95" customHeight="1" x14ac:dyDescent="0.2">
      <c r="A541" s="33"/>
      <c r="B541" s="67" t="str">
        <f t="shared" si="15"/>
        <v/>
      </c>
      <c r="C541" s="61"/>
      <c r="D541" s="62"/>
    </row>
    <row r="542" spans="1:4" ht="24.95" customHeight="1" x14ac:dyDescent="0.2">
      <c r="A542" s="33"/>
      <c r="B542" s="67" t="str">
        <f t="shared" si="15"/>
        <v/>
      </c>
      <c r="C542" s="61"/>
      <c r="D542" s="62"/>
    </row>
    <row r="543" spans="1:4" ht="24.95" customHeight="1" x14ac:dyDescent="0.2">
      <c r="A543" s="33"/>
      <c r="B543" s="67" t="str">
        <f t="shared" si="15"/>
        <v/>
      </c>
      <c r="C543" s="61"/>
      <c r="D543" s="62"/>
    </row>
    <row r="544" spans="1:4" x14ac:dyDescent="0.2">
      <c r="A544" s="33"/>
      <c r="B544" s="33"/>
      <c r="C544" s="33"/>
      <c r="D544" s="33"/>
    </row>
    <row r="545" spans="1:4" x14ac:dyDescent="0.2">
      <c r="A545" s="33"/>
      <c r="B545" s="33"/>
      <c r="C545" s="33"/>
      <c r="D545" s="33"/>
    </row>
    <row r="546" spans="1:4" ht="20.25" x14ac:dyDescent="0.3">
      <c r="A546" s="2" t="s">
        <v>33</v>
      </c>
      <c r="B546" s="37">
        <f>(Einnahmen!D2)</f>
        <v>2008</v>
      </c>
      <c r="C546" s="2" t="s">
        <v>59</v>
      </c>
      <c r="D546" s="63" t="s">
        <v>60</v>
      </c>
    </row>
    <row r="547" spans="1:4" ht="12.75" customHeight="1" x14ac:dyDescent="0.3">
      <c r="A547" s="2"/>
      <c r="B547" s="37"/>
      <c r="C547" s="2"/>
      <c r="D547" s="33"/>
    </row>
    <row r="548" spans="1:4" x14ac:dyDescent="0.2">
      <c r="A548" s="33"/>
      <c r="B548" s="33"/>
      <c r="C548" s="33"/>
      <c r="D548" s="33"/>
    </row>
    <row r="549" spans="1:4" ht="30" customHeight="1" x14ac:dyDescent="0.2">
      <c r="A549" s="64" t="s">
        <v>55</v>
      </c>
      <c r="B549" s="96">
        <f>Monatsdarstellung!D414</f>
        <v>591.30999999999995</v>
      </c>
      <c r="C549" s="65" t="s">
        <v>4</v>
      </c>
      <c r="D549" s="99">
        <f>SUM(D550:D577)</f>
        <v>0</v>
      </c>
    </row>
    <row r="550" spans="1:4" ht="24.95" customHeight="1" x14ac:dyDescent="0.2">
      <c r="A550" s="33"/>
      <c r="B550" s="67" t="str">
        <f t="shared" ref="B550:B577" si="16">IF(D550&gt;0,B549-D550,"")</f>
        <v/>
      </c>
      <c r="C550" s="61"/>
      <c r="D550" s="62"/>
    </row>
    <row r="551" spans="1:4" ht="24.95" customHeight="1" x14ac:dyDescent="0.2">
      <c r="A551" s="33"/>
      <c r="B551" s="67" t="str">
        <f t="shared" si="16"/>
        <v/>
      </c>
      <c r="C551" s="61"/>
      <c r="D551" s="62"/>
    </row>
    <row r="552" spans="1:4" ht="24.95" customHeight="1" x14ac:dyDescent="0.2">
      <c r="A552" s="33"/>
      <c r="B552" s="67" t="str">
        <f t="shared" si="16"/>
        <v/>
      </c>
      <c r="C552" s="61"/>
      <c r="D552" s="62"/>
    </row>
    <row r="553" spans="1:4" ht="24.95" customHeight="1" x14ac:dyDescent="0.2">
      <c r="A553" s="33"/>
      <c r="B553" s="67" t="str">
        <f t="shared" si="16"/>
        <v/>
      </c>
      <c r="C553" s="61"/>
      <c r="D553" s="62"/>
    </row>
    <row r="554" spans="1:4" ht="24.95" customHeight="1" x14ac:dyDescent="0.2">
      <c r="A554" s="33"/>
      <c r="B554" s="67" t="str">
        <f t="shared" si="16"/>
        <v/>
      </c>
      <c r="C554" s="61"/>
      <c r="D554" s="62"/>
    </row>
    <row r="555" spans="1:4" ht="24.95" customHeight="1" x14ac:dyDescent="0.2">
      <c r="A555" s="33"/>
      <c r="B555" s="67" t="str">
        <f t="shared" si="16"/>
        <v/>
      </c>
      <c r="C555" s="61"/>
      <c r="D555" s="62"/>
    </row>
    <row r="556" spans="1:4" ht="24.95" customHeight="1" x14ac:dyDescent="0.2">
      <c r="A556" s="33"/>
      <c r="B556" s="67" t="str">
        <f t="shared" si="16"/>
        <v/>
      </c>
      <c r="C556" s="61"/>
      <c r="D556" s="62"/>
    </row>
    <row r="557" spans="1:4" ht="24.95" customHeight="1" x14ac:dyDescent="0.2">
      <c r="A557" s="33"/>
      <c r="B557" s="67" t="str">
        <f t="shared" si="16"/>
        <v/>
      </c>
      <c r="C557" s="61"/>
      <c r="D557" s="62"/>
    </row>
    <row r="558" spans="1:4" ht="24.95" customHeight="1" x14ac:dyDescent="0.2">
      <c r="A558" s="33"/>
      <c r="B558" s="67" t="str">
        <f t="shared" si="16"/>
        <v/>
      </c>
      <c r="C558" s="61"/>
      <c r="D558" s="62"/>
    </row>
    <row r="559" spans="1:4" ht="24.95" customHeight="1" x14ac:dyDescent="0.2">
      <c r="A559" s="33"/>
      <c r="B559" s="67" t="str">
        <f t="shared" si="16"/>
        <v/>
      </c>
      <c r="C559" s="61"/>
      <c r="D559" s="62"/>
    </row>
    <row r="560" spans="1:4" ht="24.95" customHeight="1" x14ac:dyDescent="0.2">
      <c r="A560" s="33"/>
      <c r="B560" s="67" t="str">
        <f t="shared" si="16"/>
        <v/>
      </c>
      <c r="C560" s="61"/>
      <c r="D560" s="62"/>
    </row>
    <row r="561" spans="1:4" ht="24.95" customHeight="1" x14ac:dyDescent="0.2">
      <c r="A561" s="33"/>
      <c r="B561" s="67" t="str">
        <f t="shared" si="16"/>
        <v/>
      </c>
      <c r="C561" s="61"/>
      <c r="D561" s="62"/>
    </row>
    <row r="562" spans="1:4" ht="24.95" customHeight="1" x14ac:dyDescent="0.2">
      <c r="A562" s="33"/>
      <c r="B562" s="67" t="str">
        <f t="shared" si="16"/>
        <v/>
      </c>
      <c r="C562" s="61"/>
      <c r="D562" s="62"/>
    </row>
    <row r="563" spans="1:4" ht="24.95" customHeight="1" x14ac:dyDescent="0.2">
      <c r="A563" s="33"/>
      <c r="B563" s="67" t="str">
        <f t="shared" si="16"/>
        <v/>
      </c>
      <c r="C563" s="61"/>
      <c r="D563" s="62"/>
    </row>
    <row r="564" spans="1:4" ht="24.95" customHeight="1" x14ac:dyDescent="0.2">
      <c r="A564" s="33"/>
      <c r="B564" s="67" t="str">
        <f t="shared" si="16"/>
        <v/>
      </c>
      <c r="C564" s="61"/>
      <c r="D564" s="62"/>
    </row>
    <row r="565" spans="1:4" ht="24.95" customHeight="1" x14ac:dyDescent="0.2">
      <c r="A565" s="33"/>
      <c r="B565" s="67" t="str">
        <f t="shared" si="16"/>
        <v/>
      </c>
      <c r="C565" s="61"/>
      <c r="D565" s="62"/>
    </row>
    <row r="566" spans="1:4" ht="24.95" customHeight="1" x14ac:dyDescent="0.2">
      <c r="A566" s="33"/>
      <c r="B566" s="67" t="str">
        <f t="shared" si="16"/>
        <v/>
      </c>
      <c r="C566" s="61"/>
      <c r="D566" s="62"/>
    </row>
    <row r="567" spans="1:4" ht="24.95" customHeight="1" x14ac:dyDescent="0.2">
      <c r="A567" s="33"/>
      <c r="B567" s="67" t="str">
        <f t="shared" si="16"/>
        <v/>
      </c>
      <c r="C567" s="61"/>
      <c r="D567" s="62"/>
    </row>
    <row r="568" spans="1:4" ht="24.95" customHeight="1" x14ac:dyDescent="0.2">
      <c r="A568" s="33"/>
      <c r="B568" s="67" t="str">
        <f t="shared" si="16"/>
        <v/>
      </c>
      <c r="C568" s="61"/>
      <c r="D568" s="62"/>
    </row>
    <row r="569" spans="1:4" ht="24.95" customHeight="1" x14ac:dyDescent="0.2">
      <c r="A569" s="33"/>
      <c r="B569" s="67" t="str">
        <f t="shared" si="16"/>
        <v/>
      </c>
      <c r="C569" s="61"/>
      <c r="D569" s="62"/>
    </row>
    <row r="570" spans="1:4" ht="24.95" customHeight="1" x14ac:dyDescent="0.2">
      <c r="A570" s="33"/>
      <c r="B570" s="67" t="str">
        <f t="shared" si="16"/>
        <v/>
      </c>
      <c r="C570" s="61"/>
      <c r="D570" s="62"/>
    </row>
    <row r="571" spans="1:4" ht="24.95" customHeight="1" x14ac:dyDescent="0.2">
      <c r="A571" s="33"/>
      <c r="B571" s="67" t="str">
        <f t="shared" si="16"/>
        <v/>
      </c>
      <c r="C571" s="61"/>
      <c r="D571" s="62"/>
    </row>
    <row r="572" spans="1:4" ht="24.95" customHeight="1" x14ac:dyDescent="0.2">
      <c r="A572" s="33"/>
      <c r="B572" s="67" t="str">
        <f t="shared" si="16"/>
        <v/>
      </c>
      <c r="C572" s="61"/>
      <c r="D572" s="62"/>
    </row>
    <row r="573" spans="1:4" ht="24.95" customHeight="1" x14ac:dyDescent="0.2">
      <c r="A573" s="33"/>
      <c r="B573" s="67" t="str">
        <f t="shared" si="16"/>
        <v/>
      </c>
      <c r="C573" s="61"/>
      <c r="D573" s="62"/>
    </row>
    <row r="574" spans="1:4" ht="24.95" customHeight="1" x14ac:dyDescent="0.2">
      <c r="A574" s="33"/>
      <c r="B574" s="67" t="str">
        <f t="shared" si="16"/>
        <v/>
      </c>
      <c r="C574" s="61"/>
      <c r="D574" s="62"/>
    </row>
    <row r="575" spans="1:4" ht="24.95" customHeight="1" x14ac:dyDescent="0.2">
      <c r="A575" s="33"/>
      <c r="B575" s="67" t="str">
        <f t="shared" si="16"/>
        <v/>
      </c>
      <c r="C575" s="61"/>
      <c r="D575" s="62"/>
    </row>
    <row r="576" spans="1:4" ht="24.95" customHeight="1" x14ac:dyDescent="0.2">
      <c r="A576" s="33"/>
      <c r="B576" s="67" t="str">
        <f t="shared" si="16"/>
        <v/>
      </c>
      <c r="C576" s="61"/>
      <c r="D576" s="62"/>
    </row>
    <row r="577" spans="1:4" ht="24.95" customHeight="1" x14ac:dyDescent="0.2">
      <c r="A577" s="33"/>
      <c r="B577" s="67" t="str">
        <f t="shared" si="16"/>
        <v/>
      </c>
      <c r="C577" s="61"/>
      <c r="D577" s="62"/>
    </row>
    <row r="578" spans="1:4" x14ac:dyDescent="0.2">
      <c r="A578" s="33"/>
      <c r="B578" s="33"/>
      <c r="C578" s="33"/>
      <c r="D578" s="33"/>
    </row>
    <row r="579" spans="1:4" x14ac:dyDescent="0.2">
      <c r="A579" s="33"/>
      <c r="B579" s="33"/>
      <c r="C579" s="33"/>
      <c r="D579" s="33"/>
    </row>
    <row r="580" spans="1:4" ht="20.25" x14ac:dyDescent="0.3">
      <c r="A580" s="2" t="s">
        <v>33</v>
      </c>
      <c r="B580" s="37">
        <f>(Einnahmen!D2)</f>
        <v>2008</v>
      </c>
      <c r="C580" s="2" t="s">
        <v>59</v>
      </c>
      <c r="D580" s="63" t="s">
        <v>61</v>
      </c>
    </row>
    <row r="581" spans="1:4" ht="12.75" customHeight="1" x14ac:dyDescent="0.3">
      <c r="A581" s="2"/>
      <c r="B581" s="37"/>
      <c r="C581" s="2"/>
      <c r="D581" s="33"/>
    </row>
    <row r="582" spans="1:4" x14ac:dyDescent="0.2">
      <c r="A582" s="33"/>
      <c r="B582" s="33"/>
      <c r="C582" s="33"/>
      <c r="D582" s="33"/>
    </row>
    <row r="583" spans="1:4" ht="30" customHeight="1" x14ac:dyDescent="0.2">
      <c r="A583" s="64" t="s">
        <v>62</v>
      </c>
      <c r="B583" s="96" t="str">
        <f>B577</f>
        <v/>
      </c>
      <c r="C583" s="65" t="s">
        <v>4</v>
      </c>
      <c r="D583" s="99">
        <f>SUM(D584:D611)</f>
        <v>0</v>
      </c>
    </row>
    <row r="584" spans="1:4" ht="24.95" customHeight="1" x14ac:dyDescent="0.2">
      <c r="A584" s="33"/>
      <c r="B584" s="67" t="str">
        <f t="shared" ref="B584:B611" si="17">IF(D584&gt;0,B583-D584,"")</f>
        <v/>
      </c>
      <c r="C584" s="61"/>
      <c r="D584" s="62"/>
    </row>
    <row r="585" spans="1:4" ht="24.95" customHeight="1" x14ac:dyDescent="0.2">
      <c r="A585" s="33"/>
      <c r="B585" s="67" t="str">
        <f t="shared" si="17"/>
        <v/>
      </c>
      <c r="C585" s="61"/>
      <c r="D585" s="62"/>
    </row>
    <row r="586" spans="1:4" ht="24.95" customHeight="1" x14ac:dyDescent="0.2">
      <c r="A586" s="33"/>
      <c r="B586" s="67" t="str">
        <f t="shared" si="17"/>
        <v/>
      </c>
      <c r="C586" s="61"/>
      <c r="D586" s="62"/>
    </row>
    <row r="587" spans="1:4" ht="24.95" customHeight="1" x14ac:dyDescent="0.2">
      <c r="A587" s="33"/>
      <c r="B587" s="67" t="str">
        <f t="shared" si="17"/>
        <v/>
      </c>
      <c r="C587" s="61"/>
      <c r="D587" s="62"/>
    </row>
    <row r="588" spans="1:4" ht="24.95" customHeight="1" x14ac:dyDescent="0.2">
      <c r="A588" s="33"/>
      <c r="B588" s="67" t="str">
        <f t="shared" si="17"/>
        <v/>
      </c>
      <c r="C588" s="61"/>
      <c r="D588" s="62"/>
    </row>
    <row r="589" spans="1:4" ht="24.95" customHeight="1" x14ac:dyDescent="0.2">
      <c r="A589" s="33"/>
      <c r="B589" s="67" t="str">
        <f t="shared" si="17"/>
        <v/>
      </c>
      <c r="C589" s="61"/>
      <c r="D589" s="62"/>
    </row>
    <row r="590" spans="1:4" ht="24.95" customHeight="1" x14ac:dyDescent="0.2">
      <c r="A590" s="33"/>
      <c r="B590" s="67" t="str">
        <f t="shared" si="17"/>
        <v/>
      </c>
      <c r="C590" s="61"/>
      <c r="D590" s="62"/>
    </row>
    <row r="591" spans="1:4" ht="24.95" customHeight="1" x14ac:dyDescent="0.2">
      <c r="A591" s="33"/>
      <c r="B591" s="67" t="str">
        <f t="shared" si="17"/>
        <v/>
      </c>
      <c r="C591" s="61"/>
      <c r="D591" s="62"/>
    </row>
    <row r="592" spans="1:4" ht="24.95" customHeight="1" x14ac:dyDescent="0.2">
      <c r="A592" s="33"/>
      <c r="B592" s="67" t="str">
        <f t="shared" si="17"/>
        <v/>
      </c>
      <c r="C592" s="61"/>
      <c r="D592" s="62"/>
    </row>
    <row r="593" spans="1:4" ht="24.95" customHeight="1" x14ac:dyDescent="0.2">
      <c r="A593" s="33"/>
      <c r="B593" s="67" t="str">
        <f t="shared" si="17"/>
        <v/>
      </c>
      <c r="C593" s="61"/>
      <c r="D593" s="62"/>
    </row>
    <row r="594" spans="1:4" ht="24.95" customHeight="1" x14ac:dyDescent="0.2">
      <c r="A594" s="33"/>
      <c r="B594" s="67" t="str">
        <f t="shared" si="17"/>
        <v/>
      </c>
      <c r="C594" s="61"/>
      <c r="D594" s="62"/>
    </row>
    <row r="595" spans="1:4" ht="24.95" customHeight="1" x14ac:dyDescent="0.2">
      <c r="A595" s="33"/>
      <c r="B595" s="67" t="str">
        <f t="shared" si="17"/>
        <v/>
      </c>
      <c r="C595" s="61"/>
      <c r="D595" s="62"/>
    </row>
    <row r="596" spans="1:4" ht="24.95" customHeight="1" x14ac:dyDescent="0.2">
      <c r="A596" s="33"/>
      <c r="B596" s="67" t="str">
        <f t="shared" si="17"/>
        <v/>
      </c>
      <c r="C596" s="61"/>
      <c r="D596" s="62"/>
    </row>
    <row r="597" spans="1:4" ht="24.95" customHeight="1" x14ac:dyDescent="0.2">
      <c r="A597" s="33"/>
      <c r="B597" s="67" t="str">
        <f t="shared" si="17"/>
        <v/>
      </c>
      <c r="C597" s="61"/>
      <c r="D597" s="62"/>
    </row>
    <row r="598" spans="1:4" ht="24.95" customHeight="1" x14ac:dyDescent="0.2">
      <c r="A598" s="33"/>
      <c r="B598" s="67" t="str">
        <f t="shared" si="17"/>
        <v/>
      </c>
      <c r="C598" s="61"/>
      <c r="D598" s="62"/>
    </row>
    <row r="599" spans="1:4" ht="24.95" customHeight="1" x14ac:dyDescent="0.2">
      <c r="A599" s="33"/>
      <c r="B599" s="67" t="str">
        <f t="shared" si="17"/>
        <v/>
      </c>
      <c r="C599" s="61"/>
      <c r="D599" s="62"/>
    </row>
    <row r="600" spans="1:4" ht="24.95" customHeight="1" x14ac:dyDescent="0.2">
      <c r="A600" s="33"/>
      <c r="B600" s="67" t="str">
        <f t="shared" si="17"/>
        <v/>
      </c>
      <c r="C600" s="61"/>
      <c r="D600" s="62"/>
    </row>
    <row r="601" spans="1:4" ht="24.95" customHeight="1" x14ac:dyDescent="0.2">
      <c r="A601" s="33"/>
      <c r="B601" s="67" t="str">
        <f t="shared" si="17"/>
        <v/>
      </c>
      <c r="C601" s="61"/>
      <c r="D601" s="62"/>
    </row>
    <row r="602" spans="1:4" ht="24.95" customHeight="1" x14ac:dyDescent="0.2">
      <c r="A602" s="33"/>
      <c r="B602" s="67" t="str">
        <f t="shared" si="17"/>
        <v/>
      </c>
      <c r="C602" s="61"/>
      <c r="D602" s="62"/>
    </row>
    <row r="603" spans="1:4" ht="24.95" customHeight="1" x14ac:dyDescent="0.2">
      <c r="A603" s="33"/>
      <c r="B603" s="67" t="str">
        <f t="shared" si="17"/>
        <v/>
      </c>
      <c r="C603" s="61"/>
      <c r="D603" s="62"/>
    </row>
    <row r="604" spans="1:4" ht="24.95" customHeight="1" x14ac:dyDescent="0.2">
      <c r="A604" s="33"/>
      <c r="B604" s="67" t="str">
        <f t="shared" si="17"/>
        <v/>
      </c>
      <c r="C604" s="61"/>
      <c r="D604" s="62"/>
    </row>
    <row r="605" spans="1:4" ht="24.95" customHeight="1" x14ac:dyDescent="0.2">
      <c r="A605" s="33"/>
      <c r="B605" s="67" t="str">
        <f t="shared" si="17"/>
        <v/>
      </c>
      <c r="C605" s="61"/>
      <c r="D605" s="62"/>
    </row>
    <row r="606" spans="1:4" ht="24.95" customHeight="1" x14ac:dyDescent="0.2">
      <c r="A606" s="33"/>
      <c r="B606" s="67" t="str">
        <f t="shared" si="17"/>
        <v/>
      </c>
      <c r="C606" s="61"/>
      <c r="D606" s="62"/>
    </row>
    <row r="607" spans="1:4" ht="24.95" customHeight="1" x14ac:dyDescent="0.2">
      <c r="A607" s="33"/>
      <c r="B607" s="67" t="str">
        <f t="shared" si="17"/>
        <v/>
      </c>
      <c r="C607" s="61"/>
      <c r="D607" s="62"/>
    </row>
    <row r="608" spans="1:4" ht="24.95" customHeight="1" x14ac:dyDescent="0.2">
      <c r="A608" s="33"/>
      <c r="B608" s="67" t="str">
        <f t="shared" si="17"/>
        <v/>
      </c>
      <c r="C608" s="61"/>
      <c r="D608" s="62"/>
    </row>
    <row r="609" spans="1:4" ht="24.95" customHeight="1" x14ac:dyDescent="0.2">
      <c r="A609" s="33"/>
      <c r="B609" s="67" t="str">
        <f t="shared" si="17"/>
        <v/>
      </c>
      <c r="C609" s="61"/>
      <c r="D609" s="62"/>
    </row>
    <row r="610" spans="1:4" ht="24.95" customHeight="1" x14ac:dyDescent="0.2">
      <c r="A610" s="33"/>
      <c r="B610" s="67" t="str">
        <f t="shared" si="17"/>
        <v/>
      </c>
      <c r="C610" s="61"/>
      <c r="D610" s="62"/>
    </row>
    <row r="611" spans="1:4" ht="24.95" customHeight="1" x14ac:dyDescent="0.2">
      <c r="A611" s="33"/>
      <c r="B611" s="67" t="str">
        <f t="shared" si="17"/>
        <v/>
      </c>
      <c r="C611" s="61"/>
      <c r="D611" s="62"/>
    </row>
    <row r="612" spans="1:4" x14ac:dyDescent="0.2">
      <c r="A612" s="33"/>
      <c r="B612" s="33"/>
      <c r="C612" s="33"/>
      <c r="D612" s="33"/>
    </row>
    <row r="613" spans="1:4" x14ac:dyDescent="0.2">
      <c r="A613" s="33"/>
      <c r="B613" s="33"/>
      <c r="C613" s="33"/>
      <c r="D613" s="33"/>
    </row>
    <row r="614" spans="1:4" ht="20.25" x14ac:dyDescent="0.3">
      <c r="A614" s="2" t="s">
        <v>34</v>
      </c>
      <c r="B614" s="37">
        <f>(Einnahmen!D2)</f>
        <v>2008</v>
      </c>
      <c r="C614" s="2" t="s">
        <v>59</v>
      </c>
      <c r="D614" s="63" t="s">
        <v>60</v>
      </c>
    </row>
    <row r="615" spans="1:4" ht="12.75" customHeight="1" x14ac:dyDescent="0.3">
      <c r="A615" s="2"/>
      <c r="B615" s="37"/>
      <c r="C615" s="2"/>
      <c r="D615" s="33"/>
    </row>
    <row r="616" spans="1:4" x14ac:dyDescent="0.2">
      <c r="A616" s="33"/>
      <c r="B616" s="33"/>
      <c r="C616" s="33"/>
      <c r="D616" s="33"/>
    </row>
    <row r="617" spans="1:4" ht="30" customHeight="1" x14ac:dyDescent="0.2">
      <c r="A617" s="64" t="s">
        <v>55</v>
      </c>
      <c r="B617" s="96">
        <f>Monatsdarstellung!D460</f>
        <v>910</v>
      </c>
      <c r="C617" s="65" t="s">
        <v>4</v>
      </c>
      <c r="D617" s="99">
        <f>SUM(D618:D645)</f>
        <v>0</v>
      </c>
    </row>
    <row r="618" spans="1:4" ht="24.95" customHeight="1" x14ac:dyDescent="0.2">
      <c r="A618" s="33"/>
      <c r="B618" s="67" t="str">
        <f t="shared" ref="B618:B645" si="18">IF(D618&gt;0,B617-D618,"")</f>
        <v/>
      </c>
      <c r="C618" s="61"/>
      <c r="D618" s="62"/>
    </row>
    <row r="619" spans="1:4" ht="24.95" customHeight="1" x14ac:dyDescent="0.2">
      <c r="A619" s="33"/>
      <c r="B619" s="67" t="str">
        <f t="shared" si="18"/>
        <v/>
      </c>
      <c r="C619" s="61"/>
      <c r="D619" s="62"/>
    </row>
    <row r="620" spans="1:4" ht="24.95" customHeight="1" x14ac:dyDescent="0.2">
      <c r="A620" s="33"/>
      <c r="B620" s="67" t="str">
        <f t="shared" si="18"/>
        <v/>
      </c>
      <c r="C620" s="61"/>
      <c r="D620" s="62"/>
    </row>
    <row r="621" spans="1:4" ht="24.95" customHeight="1" x14ac:dyDescent="0.2">
      <c r="A621" s="33"/>
      <c r="B621" s="67" t="str">
        <f t="shared" si="18"/>
        <v/>
      </c>
      <c r="C621" s="61"/>
      <c r="D621" s="62"/>
    </row>
    <row r="622" spans="1:4" ht="24.95" customHeight="1" x14ac:dyDescent="0.2">
      <c r="A622" s="33"/>
      <c r="B622" s="67" t="str">
        <f t="shared" si="18"/>
        <v/>
      </c>
      <c r="C622" s="61"/>
      <c r="D622" s="62"/>
    </row>
    <row r="623" spans="1:4" ht="24.95" customHeight="1" x14ac:dyDescent="0.2">
      <c r="A623" s="33"/>
      <c r="B623" s="67" t="str">
        <f t="shared" si="18"/>
        <v/>
      </c>
      <c r="C623" s="61"/>
      <c r="D623" s="62"/>
    </row>
    <row r="624" spans="1:4" ht="24.95" customHeight="1" x14ac:dyDescent="0.2">
      <c r="A624" s="33"/>
      <c r="B624" s="67" t="str">
        <f t="shared" si="18"/>
        <v/>
      </c>
      <c r="C624" s="61"/>
      <c r="D624" s="62"/>
    </row>
    <row r="625" spans="1:4" ht="24.95" customHeight="1" x14ac:dyDescent="0.2">
      <c r="A625" s="33"/>
      <c r="B625" s="67" t="str">
        <f t="shared" si="18"/>
        <v/>
      </c>
      <c r="C625" s="61"/>
      <c r="D625" s="62"/>
    </row>
    <row r="626" spans="1:4" ht="24.95" customHeight="1" x14ac:dyDescent="0.2">
      <c r="A626" s="33"/>
      <c r="B626" s="67" t="str">
        <f t="shared" si="18"/>
        <v/>
      </c>
      <c r="C626" s="61"/>
      <c r="D626" s="62"/>
    </row>
    <row r="627" spans="1:4" ht="24.95" customHeight="1" x14ac:dyDescent="0.2">
      <c r="A627" s="33"/>
      <c r="B627" s="67" t="str">
        <f t="shared" si="18"/>
        <v/>
      </c>
      <c r="C627" s="61"/>
      <c r="D627" s="62"/>
    </row>
    <row r="628" spans="1:4" ht="24.95" customHeight="1" x14ac:dyDescent="0.2">
      <c r="A628" s="33"/>
      <c r="B628" s="67" t="str">
        <f t="shared" si="18"/>
        <v/>
      </c>
      <c r="C628" s="61"/>
      <c r="D628" s="62"/>
    </row>
    <row r="629" spans="1:4" ht="24.95" customHeight="1" x14ac:dyDescent="0.2">
      <c r="A629" s="33"/>
      <c r="B629" s="67" t="str">
        <f t="shared" si="18"/>
        <v/>
      </c>
      <c r="C629" s="61"/>
      <c r="D629" s="62"/>
    </row>
    <row r="630" spans="1:4" ht="24.95" customHeight="1" x14ac:dyDescent="0.2">
      <c r="A630" s="33"/>
      <c r="B630" s="67" t="str">
        <f t="shared" si="18"/>
        <v/>
      </c>
      <c r="C630" s="61"/>
      <c r="D630" s="62"/>
    </row>
    <row r="631" spans="1:4" ht="24.95" customHeight="1" x14ac:dyDescent="0.2">
      <c r="A631" s="33"/>
      <c r="B631" s="67" t="str">
        <f t="shared" si="18"/>
        <v/>
      </c>
      <c r="C631" s="61"/>
      <c r="D631" s="62"/>
    </row>
    <row r="632" spans="1:4" ht="24.95" customHeight="1" x14ac:dyDescent="0.2">
      <c r="A632" s="33"/>
      <c r="B632" s="67" t="str">
        <f t="shared" si="18"/>
        <v/>
      </c>
      <c r="C632" s="61"/>
      <c r="D632" s="62"/>
    </row>
    <row r="633" spans="1:4" ht="24.95" customHeight="1" x14ac:dyDescent="0.2">
      <c r="A633" s="33"/>
      <c r="B633" s="67" t="str">
        <f t="shared" si="18"/>
        <v/>
      </c>
      <c r="C633" s="61"/>
      <c r="D633" s="62"/>
    </row>
    <row r="634" spans="1:4" ht="24.95" customHeight="1" x14ac:dyDescent="0.2">
      <c r="A634" s="33"/>
      <c r="B634" s="67" t="str">
        <f t="shared" si="18"/>
        <v/>
      </c>
      <c r="C634" s="61"/>
      <c r="D634" s="62"/>
    </row>
    <row r="635" spans="1:4" ht="24.95" customHeight="1" x14ac:dyDescent="0.2">
      <c r="A635" s="33"/>
      <c r="B635" s="67" t="str">
        <f t="shared" si="18"/>
        <v/>
      </c>
      <c r="C635" s="61"/>
      <c r="D635" s="62"/>
    </row>
    <row r="636" spans="1:4" ht="24.95" customHeight="1" x14ac:dyDescent="0.2">
      <c r="A636" s="33"/>
      <c r="B636" s="67" t="str">
        <f t="shared" si="18"/>
        <v/>
      </c>
      <c r="C636" s="61"/>
      <c r="D636" s="62"/>
    </row>
    <row r="637" spans="1:4" ht="24.95" customHeight="1" x14ac:dyDescent="0.2">
      <c r="A637" s="33"/>
      <c r="B637" s="67" t="str">
        <f t="shared" si="18"/>
        <v/>
      </c>
      <c r="C637" s="61"/>
      <c r="D637" s="62"/>
    </row>
    <row r="638" spans="1:4" ht="24.95" customHeight="1" x14ac:dyDescent="0.2">
      <c r="A638" s="33"/>
      <c r="B638" s="67" t="str">
        <f t="shared" si="18"/>
        <v/>
      </c>
      <c r="C638" s="61"/>
      <c r="D638" s="62"/>
    </row>
    <row r="639" spans="1:4" ht="24.95" customHeight="1" x14ac:dyDescent="0.2">
      <c r="A639" s="33"/>
      <c r="B639" s="67" t="str">
        <f t="shared" si="18"/>
        <v/>
      </c>
      <c r="C639" s="61"/>
      <c r="D639" s="62"/>
    </row>
    <row r="640" spans="1:4" ht="24.95" customHeight="1" x14ac:dyDescent="0.2">
      <c r="A640" s="33"/>
      <c r="B640" s="67" t="str">
        <f t="shared" si="18"/>
        <v/>
      </c>
      <c r="C640" s="61"/>
      <c r="D640" s="62"/>
    </row>
    <row r="641" spans="1:4" ht="24.95" customHeight="1" x14ac:dyDescent="0.2">
      <c r="A641" s="33"/>
      <c r="B641" s="67" t="str">
        <f t="shared" si="18"/>
        <v/>
      </c>
      <c r="C641" s="61"/>
      <c r="D641" s="62"/>
    </row>
    <row r="642" spans="1:4" ht="24.95" customHeight="1" x14ac:dyDescent="0.2">
      <c r="A642" s="33"/>
      <c r="B642" s="67" t="str">
        <f t="shared" si="18"/>
        <v/>
      </c>
      <c r="C642" s="61"/>
      <c r="D642" s="62"/>
    </row>
    <row r="643" spans="1:4" ht="24.95" customHeight="1" x14ac:dyDescent="0.2">
      <c r="A643" s="33"/>
      <c r="B643" s="67" t="str">
        <f t="shared" si="18"/>
        <v/>
      </c>
      <c r="C643" s="61"/>
      <c r="D643" s="62"/>
    </row>
    <row r="644" spans="1:4" ht="24.95" customHeight="1" x14ac:dyDescent="0.2">
      <c r="A644" s="33"/>
      <c r="B644" s="67" t="str">
        <f t="shared" si="18"/>
        <v/>
      </c>
      <c r="C644" s="61"/>
      <c r="D644" s="62"/>
    </row>
    <row r="645" spans="1:4" ht="24.95" customHeight="1" x14ac:dyDescent="0.2">
      <c r="A645" s="33"/>
      <c r="B645" s="67" t="str">
        <f t="shared" si="18"/>
        <v/>
      </c>
      <c r="C645" s="61"/>
      <c r="D645" s="62"/>
    </row>
    <row r="646" spans="1:4" x14ac:dyDescent="0.2">
      <c r="A646" s="33"/>
      <c r="B646" s="33"/>
      <c r="C646" s="33"/>
      <c r="D646" s="33"/>
    </row>
    <row r="647" spans="1:4" x14ac:dyDescent="0.2">
      <c r="A647" s="33"/>
      <c r="B647" s="33"/>
      <c r="C647" s="33"/>
      <c r="D647" s="33"/>
    </row>
    <row r="648" spans="1:4" ht="20.25" x14ac:dyDescent="0.3">
      <c r="A648" s="2" t="s">
        <v>34</v>
      </c>
      <c r="B648" s="37">
        <f>(Einnahmen!D2)</f>
        <v>2008</v>
      </c>
      <c r="C648" s="2" t="s">
        <v>59</v>
      </c>
      <c r="D648" s="63" t="s">
        <v>61</v>
      </c>
    </row>
    <row r="649" spans="1:4" ht="12.75" customHeight="1" x14ac:dyDescent="0.3">
      <c r="A649" s="2"/>
      <c r="B649" s="37"/>
      <c r="C649" s="2"/>
      <c r="D649" s="33"/>
    </row>
    <row r="650" spans="1:4" x14ac:dyDescent="0.2">
      <c r="A650" s="33"/>
      <c r="B650" s="33"/>
      <c r="C650" s="33"/>
      <c r="D650" s="33"/>
    </row>
    <row r="651" spans="1:4" ht="30" customHeight="1" x14ac:dyDescent="0.2">
      <c r="A651" s="64" t="s">
        <v>62</v>
      </c>
      <c r="B651" s="96" t="str">
        <f>B645</f>
        <v/>
      </c>
      <c r="C651" s="65" t="s">
        <v>4</v>
      </c>
      <c r="D651" s="99">
        <f>SUM(D652:D679)</f>
        <v>0</v>
      </c>
    </row>
    <row r="652" spans="1:4" ht="24.95" customHeight="1" x14ac:dyDescent="0.2">
      <c r="A652" s="33"/>
      <c r="B652" s="67" t="str">
        <f t="shared" ref="B652:B679" si="19">IF(D652&gt;0,B651-D652,"")</f>
        <v/>
      </c>
      <c r="C652" s="61"/>
      <c r="D652" s="62"/>
    </row>
    <row r="653" spans="1:4" ht="24.95" customHeight="1" x14ac:dyDescent="0.2">
      <c r="A653" s="33"/>
      <c r="B653" s="67" t="str">
        <f t="shared" si="19"/>
        <v/>
      </c>
      <c r="C653" s="61"/>
      <c r="D653" s="62"/>
    </row>
    <row r="654" spans="1:4" ht="24.95" customHeight="1" x14ac:dyDescent="0.2">
      <c r="A654" s="33"/>
      <c r="B654" s="67" t="str">
        <f t="shared" si="19"/>
        <v/>
      </c>
      <c r="C654" s="61"/>
      <c r="D654" s="62"/>
    </row>
    <row r="655" spans="1:4" ht="24.95" customHeight="1" x14ac:dyDescent="0.2">
      <c r="A655" s="33"/>
      <c r="B655" s="67" t="str">
        <f t="shared" si="19"/>
        <v/>
      </c>
      <c r="C655" s="61"/>
      <c r="D655" s="62"/>
    </row>
    <row r="656" spans="1:4" ht="24.95" customHeight="1" x14ac:dyDescent="0.2">
      <c r="A656" s="33"/>
      <c r="B656" s="67" t="str">
        <f t="shared" si="19"/>
        <v/>
      </c>
      <c r="C656" s="61"/>
      <c r="D656" s="62"/>
    </row>
    <row r="657" spans="1:4" ht="24.95" customHeight="1" x14ac:dyDescent="0.2">
      <c r="A657" s="33"/>
      <c r="B657" s="67" t="str">
        <f t="shared" si="19"/>
        <v/>
      </c>
      <c r="C657" s="61"/>
      <c r="D657" s="62"/>
    </row>
    <row r="658" spans="1:4" ht="24.95" customHeight="1" x14ac:dyDescent="0.2">
      <c r="A658" s="33"/>
      <c r="B658" s="67" t="str">
        <f t="shared" si="19"/>
        <v/>
      </c>
      <c r="C658" s="61"/>
      <c r="D658" s="62"/>
    </row>
    <row r="659" spans="1:4" ht="24.95" customHeight="1" x14ac:dyDescent="0.2">
      <c r="A659" s="33"/>
      <c r="B659" s="67" t="str">
        <f t="shared" si="19"/>
        <v/>
      </c>
      <c r="C659" s="61"/>
      <c r="D659" s="62"/>
    </row>
    <row r="660" spans="1:4" ht="24.95" customHeight="1" x14ac:dyDescent="0.2">
      <c r="A660" s="33"/>
      <c r="B660" s="67" t="str">
        <f t="shared" si="19"/>
        <v/>
      </c>
      <c r="C660" s="61"/>
      <c r="D660" s="62"/>
    </row>
    <row r="661" spans="1:4" ht="24.95" customHeight="1" x14ac:dyDescent="0.2">
      <c r="A661" s="33"/>
      <c r="B661" s="67" t="str">
        <f t="shared" si="19"/>
        <v/>
      </c>
      <c r="C661" s="61"/>
      <c r="D661" s="62"/>
    </row>
    <row r="662" spans="1:4" ht="24.95" customHeight="1" x14ac:dyDescent="0.2">
      <c r="A662" s="33"/>
      <c r="B662" s="67" t="str">
        <f t="shared" si="19"/>
        <v/>
      </c>
      <c r="C662" s="61"/>
      <c r="D662" s="62"/>
    </row>
    <row r="663" spans="1:4" ht="24.95" customHeight="1" x14ac:dyDescent="0.2">
      <c r="A663" s="33"/>
      <c r="B663" s="67" t="str">
        <f t="shared" si="19"/>
        <v/>
      </c>
      <c r="C663" s="61"/>
      <c r="D663" s="62"/>
    </row>
    <row r="664" spans="1:4" ht="24.95" customHeight="1" x14ac:dyDescent="0.2">
      <c r="A664" s="33"/>
      <c r="B664" s="67" t="str">
        <f t="shared" si="19"/>
        <v/>
      </c>
      <c r="C664" s="61"/>
      <c r="D664" s="62"/>
    </row>
    <row r="665" spans="1:4" ht="24.95" customHeight="1" x14ac:dyDescent="0.2">
      <c r="A665" s="33"/>
      <c r="B665" s="67" t="str">
        <f t="shared" si="19"/>
        <v/>
      </c>
      <c r="C665" s="61"/>
      <c r="D665" s="62"/>
    </row>
    <row r="666" spans="1:4" ht="24.95" customHeight="1" x14ac:dyDescent="0.2">
      <c r="A666" s="33"/>
      <c r="B666" s="67" t="str">
        <f t="shared" si="19"/>
        <v/>
      </c>
      <c r="C666" s="61"/>
      <c r="D666" s="62"/>
    </row>
    <row r="667" spans="1:4" ht="24.95" customHeight="1" x14ac:dyDescent="0.2">
      <c r="A667" s="33"/>
      <c r="B667" s="67" t="str">
        <f t="shared" si="19"/>
        <v/>
      </c>
      <c r="C667" s="61"/>
      <c r="D667" s="62"/>
    </row>
    <row r="668" spans="1:4" ht="24.95" customHeight="1" x14ac:dyDescent="0.2">
      <c r="A668" s="33"/>
      <c r="B668" s="67" t="str">
        <f t="shared" si="19"/>
        <v/>
      </c>
      <c r="C668" s="61"/>
      <c r="D668" s="62"/>
    </row>
    <row r="669" spans="1:4" ht="24.95" customHeight="1" x14ac:dyDescent="0.2">
      <c r="A669" s="33"/>
      <c r="B669" s="67" t="str">
        <f t="shared" si="19"/>
        <v/>
      </c>
      <c r="C669" s="61"/>
      <c r="D669" s="62"/>
    </row>
    <row r="670" spans="1:4" ht="24.95" customHeight="1" x14ac:dyDescent="0.2">
      <c r="A670" s="33"/>
      <c r="B670" s="67" t="str">
        <f t="shared" si="19"/>
        <v/>
      </c>
      <c r="C670" s="61"/>
      <c r="D670" s="62"/>
    </row>
    <row r="671" spans="1:4" ht="24.95" customHeight="1" x14ac:dyDescent="0.2">
      <c r="A671" s="33"/>
      <c r="B671" s="67" t="str">
        <f t="shared" si="19"/>
        <v/>
      </c>
      <c r="C671" s="61"/>
      <c r="D671" s="62"/>
    </row>
    <row r="672" spans="1:4" ht="24.95" customHeight="1" x14ac:dyDescent="0.2">
      <c r="A672" s="33"/>
      <c r="B672" s="67" t="str">
        <f t="shared" si="19"/>
        <v/>
      </c>
      <c r="C672" s="61"/>
      <c r="D672" s="62"/>
    </row>
    <row r="673" spans="1:4" ht="24.95" customHeight="1" x14ac:dyDescent="0.2">
      <c r="A673" s="33"/>
      <c r="B673" s="67" t="str">
        <f t="shared" si="19"/>
        <v/>
      </c>
      <c r="C673" s="61"/>
      <c r="D673" s="62"/>
    </row>
    <row r="674" spans="1:4" ht="24.95" customHeight="1" x14ac:dyDescent="0.2">
      <c r="A674" s="33"/>
      <c r="B674" s="67" t="str">
        <f t="shared" si="19"/>
        <v/>
      </c>
      <c r="C674" s="61"/>
      <c r="D674" s="62"/>
    </row>
    <row r="675" spans="1:4" ht="24.95" customHeight="1" x14ac:dyDescent="0.2">
      <c r="A675" s="33"/>
      <c r="B675" s="67" t="str">
        <f t="shared" si="19"/>
        <v/>
      </c>
      <c r="C675" s="61"/>
      <c r="D675" s="62"/>
    </row>
    <row r="676" spans="1:4" ht="24.95" customHeight="1" x14ac:dyDescent="0.2">
      <c r="A676" s="33"/>
      <c r="B676" s="67" t="str">
        <f t="shared" si="19"/>
        <v/>
      </c>
      <c r="C676" s="61"/>
      <c r="D676" s="62"/>
    </row>
    <row r="677" spans="1:4" ht="24.95" customHeight="1" x14ac:dyDescent="0.2">
      <c r="A677" s="33"/>
      <c r="B677" s="67" t="str">
        <f t="shared" si="19"/>
        <v/>
      </c>
      <c r="C677" s="61"/>
      <c r="D677" s="62"/>
    </row>
    <row r="678" spans="1:4" ht="24.95" customHeight="1" x14ac:dyDescent="0.2">
      <c r="A678" s="33"/>
      <c r="B678" s="67" t="str">
        <f t="shared" si="19"/>
        <v/>
      </c>
      <c r="C678" s="61"/>
      <c r="D678" s="62"/>
    </row>
    <row r="679" spans="1:4" ht="24.95" customHeight="1" x14ac:dyDescent="0.2">
      <c r="A679" s="33"/>
      <c r="B679" s="67" t="str">
        <f t="shared" si="19"/>
        <v/>
      </c>
      <c r="C679" s="61"/>
      <c r="D679" s="62"/>
    </row>
    <row r="680" spans="1:4" x14ac:dyDescent="0.2">
      <c r="A680" s="33"/>
      <c r="B680" s="33"/>
      <c r="C680" s="33"/>
      <c r="D680" s="33"/>
    </row>
    <row r="681" spans="1:4" x14ac:dyDescent="0.2">
      <c r="A681" s="33"/>
      <c r="B681" s="33"/>
      <c r="C681" s="33"/>
      <c r="D681" s="33"/>
    </row>
    <row r="682" spans="1:4" ht="20.25" x14ac:dyDescent="0.3">
      <c r="A682" s="2" t="s">
        <v>36</v>
      </c>
      <c r="B682" s="37">
        <f>(Einnahmen!D2)</f>
        <v>2008</v>
      </c>
      <c r="C682" s="2" t="s">
        <v>59</v>
      </c>
      <c r="D682" s="63" t="s">
        <v>60</v>
      </c>
    </row>
    <row r="683" spans="1:4" ht="12.75" customHeight="1" x14ac:dyDescent="0.3">
      <c r="A683" s="2"/>
      <c r="B683" s="37"/>
      <c r="C683" s="2"/>
      <c r="D683" s="33"/>
    </row>
    <row r="684" spans="1:4" x14ac:dyDescent="0.2">
      <c r="A684" s="33"/>
      <c r="B684" s="33"/>
      <c r="C684" s="33"/>
      <c r="D684" s="33"/>
    </row>
    <row r="685" spans="1:4" ht="30" customHeight="1" x14ac:dyDescent="0.2">
      <c r="A685" s="64" t="s">
        <v>55</v>
      </c>
      <c r="B685" s="96">
        <f>Monatsdarstellung!D506</f>
        <v>1256.79</v>
      </c>
      <c r="C685" s="65" t="s">
        <v>4</v>
      </c>
      <c r="D685" s="99">
        <f>SUM(D686:D713)</f>
        <v>0</v>
      </c>
    </row>
    <row r="686" spans="1:4" ht="24.95" customHeight="1" x14ac:dyDescent="0.2">
      <c r="A686" s="33"/>
      <c r="B686" s="67" t="str">
        <f t="shared" ref="B686:B713" si="20">IF(D686&gt;0,B685-D686,"")</f>
        <v/>
      </c>
      <c r="C686" s="61"/>
      <c r="D686" s="62"/>
    </row>
    <row r="687" spans="1:4" ht="24.95" customHeight="1" x14ac:dyDescent="0.2">
      <c r="A687" s="33"/>
      <c r="B687" s="67" t="str">
        <f t="shared" si="20"/>
        <v/>
      </c>
      <c r="C687" s="61"/>
      <c r="D687" s="62"/>
    </row>
    <row r="688" spans="1:4" ht="24.95" customHeight="1" x14ac:dyDescent="0.2">
      <c r="A688" s="33"/>
      <c r="B688" s="67" t="str">
        <f t="shared" si="20"/>
        <v/>
      </c>
      <c r="C688" s="61"/>
      <c r="D688" s="62"/>
    </row>
    <row r="689" spans="1:4" ht="24.95" customHeight="1" x14ac:dyDescent="0.2">
      <c r="A689" s="33"/>
      <c r="B689" s="67" t="str">
        <f t="shared" si="20"/>
        <v/>
      </c>
      <c r="C689" s="61"/>
      <c r="D689" s="62"/>
    </row>
    <row r="690" spans="1:4" ht="24.95" customHeight="1" x14ac:dyDescent="0.2">
      <c r="A690" s="33"/>
      <c r="B690" s="67" t="str">
        <f t="shared" si="20"/>
        <v/>
      </c>
      <c r="C690" s="61"/>
      <c r="D690" s="62"/>
    </row>
    <row r="691" spans="1:4" ht="24.95" customHeight="1" x14ac:dyDescent="0.2">
      <c r="A691" s="33"/>
      <c r="B691" s="67" t="str">
        <f t="shared" si="20"/>
        <v/>
      </c>
      <c r="C691" s="61"/>
      <c r="D691" s="62"/>
    </row>
    <row r="692" spans="1:4" ht="24.95" customHeight="1" x14ac:dyDescent="0.2">
      <c r="A692" s="33"/>
      <c r="B692" s="67" t="str">
        <f t="shared" si="20"/>
        <v/>
      </c>
      <c r="C692" s="61"/>
      <c r="D692" s="62"/>
    </row>
    <row r="693" spans="1:4" ht="24.95" customHeight="1" x14ac:dyDescent="0.2">
      <c r="A693" s="33"/>
      <c r="B693" s="67" t="str">
        <f t="shared" si="20"/>
        <v/>
      </c>
      <c r="C693" s="61"/>
      <c r="D693" s="62"/>
    </row>
    <row r="694" spans="1:4" ht="24.95" customHeight="1" x14ac:dyDescent="0.2">
      <c r="A694" s="33"/>
      <c r="B694" s="67" t="str">
        <f t="shared" si="20"/>
        <v/>
      </c>
      <c r="C694" s="61"/>
      <c r="D694" s="62"/>
    </row>
    <row r="695" spans="1:4" ht="24.95" customHeight="1" x14ac:dyDescent="0.2">
      <c r="A695" s="33"/>
      <c r="B695" s="67" t="str">
        <f t="shared" si="20"/>
        <v/>
      </c>
      <c r="C695" s="61"/>
      <c r="D695" s="62"/>
    </row>
    <row r="696" spans="1:4" ht="24.95" customHeight="1" x14ac:dyDescent="0.2">
      <c r="A696" s="33"/>
      <c r="B696" s="67" t="str">
        <f t="shared" si="20"/>
        <v/>
      </c>
      <c r="C696" s="61"/>
      <c r="D696" s="62"/>
    </row>
    <row r="697" spans="1:4" ht="24.95" customHeight="1" x14ac:dyDescent="0.2">
      <c r="A697" s="33"/>
      <c r="B697" s="67" t="str">
        <f t="shared" si="20"/>
        <v/>
      </c>
      <c r="C697" s="61"/>
      <c r="D697" s="62"/>
    </row>
    <row r="698" spans="1:4" ht="24.95" customHeight="1" x14ac:dyDescent="0.2">
      <c r="A698" s="33"/>
      <c r="B698" s="67" t="str">
        <f t="shared" si="20"/>
        <v/>
      </c>
      <c r="C698" s="61"/>
      <c r="D698" s="62"/>
    </row>
    <row r="699" spans="1:4" ht="24.95" customHeight="1" x14ac:dyDescent="0.2">
      <c r="A699" s="33"/>
      <c r="B699" s="67" t="str">
        <f t="shared" si="20"/>
        <v/>
      </c>
      <c r="C699" s="61"/>
      <c r="D699" s="62"/>
    </row>
    <row r="700" spans="1:4" ht="24.95" customHeight="1" x14ac:dyDescent="0.2">
      <c r="A700" s="33"/>
      <c r="B700" s="67" t="str">
        <f t="shared" si="20"/>
        <v/>
      </c>
      <c r="C700" s="61"/>
      <c r="D700" s="62"/>
    </row>
    <row r="701" spans="1:4" ht="24.95" customHeight="1" x14ac:dyDescent="0.2">
      <c r="A701" s="33"/>
      <c r="B701" s="67" t="str">
        <f t="shared" si="20"/>
        <v/>
      </c>
      <c r="C701" s="61"/>
      <c r="D701" s="62"/>
    </row>
    <row r="702" spans="1:4" ht="24.95" customHeight="1" x14ac:dyDescent="0.2">
      <c r="A702" s="33"/>
      <c r="B702" s="67" t="str">
        <f t="shared" si="20"/>
        <v/>
      </c>
      <c r="C702" s="61"/>
      <c r="D702" s="62"/>
    </row>
    <row r="703" spans="1:4" ht="24.95" customHeight="1" x14ac:dyDescent="0.2">
      <c r="A703" s="33"/>
      <c r="B703" s="67" t="str">
        <f t="shared" si="20"/>
        <v/>
      </c>
      <c r="C703" s="61"/>
      <c r="D703" s="62"/>
    </row>
    <row r="704" spans="1:4" ht="24.95" customHeight="1" x14ac:dyDescent="0.2">
      <c r="A704" s="33"/>
      <c r="B704" s="67" t="str">
        <f t="shared" si="20"/>
        <v/>
      </c>
      <c r="C704" s="61"/>
      <c r="D704" s="62"/>
    </row>
    <row r="705" spans="1:4" ht="24.95" customHeight="1" x14ac:dyDescent="0.2">
      <c r="A705" s="33"/>
      <c r="B705" s="67" t="str">
        <f t="shared" si="20"/>
        <v/>
      </c>
      <c r="C705" s="61"/>
      <c r="D705" s="62"/>
    </row>
    <row r="706" spans="1:4" ht="24.95" customHeight="1" x14ac:dyDescent="0.2">
      <c r="A706" s="33"/>
      <c r="B706" s="67" t="str">
        <f t="shared" si="20"/>
        <v/>
      </c>
      <c r="C706" s="61"/>
      <c r="D706" s="62"/>
    </row>
    <row r="707" spans="1:4" ht="24.95" customHeight="1" x14ac:dyDescent="0.2">
      <c r="A707" s="33"/>
      <c r="B707" s="67" t="str">
        <f t="shared" si="20"/>
        <v/>
      </c>
      <c r="C707" s="61"/>
      <c r="D707" s="62"/>
    </row>
    <row r="708" spans="1:4" ht="24.95" customHeight="1" x14ac:dyDescent="0.2">
      <c r="A708" s="33"/>
      <c r="B708" s="67" t="str">
        <f t="shared" si="20"/>
        <v/>
      </c>
      <c r="C708" s="61"/>
      <c r="D708" s="62"/>
    </row>
    <row r="709" spans="1:4" ht="24.95" customHeight="1" x14ac:dyDescent="0.2">
      <c r="A709" s="33"/>
      <c r="B709" s="67" t="str">
        <f t="shared" si="20"/>
        <v/>
      </c>
      <c r="C709" s="61"/>
      <c r="D709" s="62"/>
    </row>
    <row r="710" spans="1:4" ht="24.95" customHeight="1" x14ac:dyDescent="0.2">
      <c r="A710" s="33"/>
      <c r="B710" s="67" t="str">
        <f t="shared" si="20"/>
        <v/>
      </c>
      <c r="C710" s="61"/>
      <c r="D710" s="62"/>
    </row>
    <row r="711" spans="1:4" ht="24.95" customHeight="1" x14ac:dyDescent="0.2">
      <c r="A711" s="33"/>
      <c r="B711" s="67" t="str">
        <f t="shared" si="20"/>
        <v/>
      </c>
      <c r="C711" s="61"/>
      <c r="D711" s="62"/>
    </row>
    <row r="712" spans="1:4" ht="24.95" customHeight="1" x14ac:dyDescent="0.2">
      <c r="A712" s="33"/>
      <c r="B712" s="67" t="str">
        <f t="shared" si="20"/>
        <v/>
      </c>
      <c r="C712" s="61"/>
      <c r="D712" s="62"/>
    </row>
    <row r="713" spans="1:4" ht="24.95" customHeight="1" x14ac:dyDescent="0.2">
      <c r="A713" s="33"/>
      <c r="B713" s="67" t="str">
        <f t="shared" si="20"/>
        <v/>
      </c>
      <c r="C713" s="61"/>
      <c r="D713" s="62"/>
    </row>
    <row r="714" spans="1:4" x14ac:dyDescent="0.2">
      <c r="A714" s="33"/>
      <c r="B714" s="33"/>
      <c r="C714" s="33"/>
      <c r="D714" s="33"/>
    </row>
    <row r="715" spans="1:4" x14ac:dyDescent="0.2">
      <c r="A715" s="33"/>
      <c r="B715" s="33"/>
      <c r="C715" s="33"/>
      <c r="D715" s="33"/>
    </row>
    <row r="716" spans="1:4" ht="20.25" x14ac:dyDescent="0.3">
      <c r="A716" s="2" t="s">
        <v>36</v>
      </c>
      <c r="B716" s="37">
        <f>(Einnahmen!D2)</f>
        <v>2008</v>
      </c>
      <c r="C716" s="2" t="s">
        <v>59</v>
      </c>
      <c r="D716" s="63" t="s">
        <v>61</v>
      </c>
    </row>
    <row r="717" spans="1:4" ht="12.75" customHeight="1" x14ac:dyDescent="0.3">
      <c r="A717" s="2"/>
      <c r="B717" s="37"/>
      <c r="C717" s="2"/>
      <c r="D717" s="33"/>
    </row>
    <row r="718" spans="1:4" x14ac:dyDescent="0.2">
      <c r="A718" s="33"/>
      <c r="B718" s="33"/>
      <c r="C718" s="33"/>
      <c r="D718" s="33"/>
    </row>
    <row r="719" spans="1:4" ht="30" customHeight="1" x14ac:dyDescent="0.2">
      <c r="A719" s="64" t="s">
        <v>62</v>
      </c>
      <c r="B719" s="96" t="str">
        <f>B713</f>
        <v/>
      </c>
      <c r="C719" s="65" t="s">
        <v>4</v>
      </c>
      <c r="D719" s="99">
        <f>SUM(D720:D747)</f>
        <v>0</v>
      </c>
    </row>
    <row r="720" spans="1:4" ht="24.95" customHeight="1" x14ac:dyDescent="0.2">
      <c r="A720" s="33"/>
      <c r="B720" s="67" t="str">
        <f t="shared" ref="B720:B747" si="21">IF(D720&gt;0,B719-D720,"")</f>
        <v/>
      </c>
      <c r="C720" s="61"/>
      <c r="D720" s="62"/>
    </row>
    <row r="721" spans="1:4" ht="24.95" customHeight="1" x14ac:dyDescent="0.2">
      <c r="A721" s="33"/>
      <c r="B721" s="67" t="str">
        <f t="shared" si="21"/>
        <v/>
      </c>
      <c r="C721" s="61"/>
      <c r="D721" s="62"/>
    </row>
    <row r="722" spans="1:4" ht="24.95" customHeight="1" x14ac:dyDescent="0.2">
      <c r="A722" s="33"/>
      <c r="B722" s="67" t="str">
        <f t="shared" si="21"/>
        <v/>
      </c>
      <c r="C722" s="61"/>
      <c r="D722" s="62"/>
    </row>
    <row r="723" spans="1:4" ht="24.95" customHeight="1" x14ac:dyDescent="0.2">
      <c r="A723" s="33"/>
      <c r="B723" s="67" t="str">
        <f t="shared" si="21"/>
        <v/>
      </c>
      <c r="C723" s="61"/>
      <c r="D723" s="62"/>
    </row>
    <row r="724" spans="1:4" ht="24.95" customHeight="1" x14ac:dyDescent="0.2">
      <c r="A724" s="33"/>
      <c r="B724" s="67" t="str">
        <f t="shared" si="21"/>
        <v/>
      </c>
      <c r="C724" s="61"/>
      <c r="D724" s="62"/>
    </row>
    <row r="725" spans="1:4" ht="24.95" customHeight="1" x14ac:dyDescent="0.2">
      <c r="A725" s="33"/>
      <c r="B725" s="67" t="str">
        <f t="shared" si="21"/>
        <v/>
      </c>
      <c r="C725" s="61"/>
      <c r="D725" s="62"/>
    </row>
    <row r="726" spans="1:4" ht="24.95" customHeight="1" x14ac:dyDescent="0.2">
      <c r="A726" s="33"/>
      <c r="B726" s="67" t="str">
        <f t="shared" si="21"/>
        <v/>
      </c>
      <c r="C726" s="61"/>
      <c r="D726" s="62"/>
    </row>
    <row r="727" spans="1:4" ht="24.95" customHeight="1" x14ac:dyDescent="0.2">
      <c r="A727" s="33"/>
      <c r="B727" s="67" t="str">
        <f t="shared" si="21"/>
        <v/>
      </c>
      <c r="C727" s="61"/>
      <c r="D727" s="62"/>
    </row>
    <row r="728" spans="1:4" ht="24.95" customHeight="1" x14ac:dyDescent="0.2">
      <c r="A728" s="33"/>
      <c r="B728" s="67" t="str">
        <f t="shared" si="21"/>
        <v/>
      </c>
      <c r="C728" s="61"/>
      <c r="D728" s="62"/>
    </row>
    <row r="729" spans="1:4" ht="24.95" customHeight="1" x14ac:dyDescent="0.2">
      <c r="A729" s="33"/>
      <c r="B729" s="67" t="str">
        <f t="shared" si="21"/>
        <v/>
      </c>
      <c r="C729" s="61"/>
      <c r="D729" s="62"/>
    </row>
    <row r="730" spans="1:4" ht="24.95" customHeight="1" x14ac:dyDescent="0.2">
      <c r="A730" s="33"/>
      <c r="B730" s="67" t="str">
        <f t="shared" si="21"/>
        <v/>
      </c>
      <c r="C730" s="61"/>
      <c r="D730" s="62"/>
    </row>
    <row r="731" spans="1:4" ht="24.95" customHeight="1" x14ac:dyDescent="0.2">
      <c r="A731" s="33"/>
      <c r="B731" s="67" t="str">
        <f t="shared" si="21"/>
        <v/>
      </c>
      <c r="C731" s="61"/>
      <c r="D731" s="62"/>
    </row>
    <row r="732" spans="1:4" ht="24.95" customHeight="1" x14ac:dyDescent="0.2">
      <c r="A732" s="33"/>
      <c r="B732" s="67" t="str">
        <f t="shared" si="21"/>
        <v/>
      </c>
      <c r="C732" s="61"/>
      <c r="D732" s="62"/>
    </row>
    <row r="733" spans="1:4" ht="24.95" customHeight="1" x14ac:dyDescent="0.2">
      <c r="A733" s="33"/>
      <c r="B733" s="67" t="str">
        <f t="shared" si="21"/>
        <v/>
      </c>
      <c r="C733" s="61"/>
      <c r="D733" s="62"/>
    </row>
    <row r="734" spans="1:4" ht="24.95" customHeight="1" x14ac:dyDescent="0.2">
      <c r="A734" s="33"/>
      <c r="B734" s="67" t="str">
        <f t="shared" si="21"/>
        <v/>
      </c>
      <c r="C734" s="61"/>
      <c r="D734" s="62"/>
    </row>
    <row r="735" spans="1:4" ht="24.95" customHeight="1" x14ac:dyDescent="0.2">
      <c r="A735" s="33"/>
      <c r="B735" s="67" t="str">
        <f t="shared" si="21"/>
        <v/>
      </c>
      <c r="C735" s="61"/>
      <c r="D735" s="62"/>
    </row>
    <row r="736" spans="1:4" ht="24.95" customHeight="1" x14ac:dyDescent="0.2">
      <c r="A736" s="33"/>
      <c r="B736" s="67" t="str">
        <f t="shared" si="21"/>
        <v/>
      </c>
      <c r="C736" s="61"/>
      <c r="D736" s="62"/>
    </row>
    <row r="737" spans="1:4" ht="24.95" customHeight="1" x14ac:dyDescent="0.2">
      <c r="A737" s="33"/>
      <c r="B737" s="67" t="str">
        <f t="shared" si="21"/>
        <v/>
      </c>
      <c r="C737" s="61"/>
      <c r="D737" s="62"/>
    </row>
    <row r="738" spans="1:4" ht="24.95" customHeight="1" x14ac:dyDescent="0.2">
      <c r="A738" s="33"/>
      <c r="B738" s="67" t="str">
        <f t="shared" si="21"/>
        <v/>
      </c>
      <c r="C738" s="61"/>
      <c r="D738" s="62"/>
    </row>
    <row r="739" spans="1:4" ht="24.95" customHeight="1" x14ac:dyDescent="0.2">
      <c r="A739" s="33"/>
      <c r="B739" s="67" t="str">
        <f t="shared" si="21"/>
        <v/>
      </c>
      <c r="C739" s="61"/>
      <c r="D739" s="62"/>
    </row>
    <row r="740" spans="1:4" ht="24.95" customHeight="1" x14ac:dyDescent="0.2">
      <c r="A740" s="33"/>
      <c r="B740" s="67" t="str">
        <f t="shared" si="21"/>
        <v/>
      </c>
      <c r="C740" s="61"/>
      <c r="D740" s="62"/>
    </row>
    <row r="741" spans="1:4" ht="24.95" customHeight="1" x14ac:dyDescent="0.2">
      <c r="A741" s="33"/>
      <c r="B741" s="67" t="str">
        <f t="shared" si="21"/>
        <v/>
      </c>
      <c r="C741" s="61"/>
      <c r="D741" s="62"/>
    </row>
    <row r="742" spans="1:4" ht="24.95" customHeight="1" x14ac:dyDescent="0.2">
      <c r="A742" s="33"/>
      <c r="B742" s="67" t="str">
        <f t="shared" si="21"/>
        <v/>
      </c>
      <c r="C742" s="61"/>
      <c r="D742" s="62"/>
    </row>
    <row r="743" spans="1:4" ht="24.95" customHeight="1" x14ac:dyDescent="0.2">
      <c r="A743" s="33"/>
      <c r="B743" s="67" t="str">
        <f t="shared" si="21"/>
        <v/>
      </c>
      <c r="C743" s="61"/>
      <c r="D743" s="62"/>
    </row>
    <row r="744" spans="1:4" ht="24.95" customHeight="1" x14ac:dyDescent="0.2">
      <c r="A744" s="33"/>
      <c r="B744" s="67" t="str">
        <f t="shared" si="21"/>
        <v/>
      </c>
      <c r="C744" s="61"/>
      <c r="D744" s="62"/>
    </row>
    <row r="745" spans="1:4" ht="24.95" customHeight="1" x14ac:dyDescent="0.2">
      <c r="A745" s="33"/>
      <c r="B745" s="67" t="str">
        <f t="shared" si="21"/>
        <v/>
      </c>
      <c r="C745" s="61"/>
      <c r="D745" s="62"/>
    </row>
    <row r="746" spans="1:4" ht="24.95" customHeight="1" x14ac:dyDescent="0.2">
      <c r="A746" s="33"/>
      <c r="B746" s="67" t="str">
        <f t="shared" si="21"/>
        <v/>
      </c>
      <c r="C746" s="61"/>
      <c r="D746" s="62"/>
    </row>
    <row r="747" spans="1:4" ht="24.95" customHeight="1" x14ac:dyDescent="0.2">
      <c r="A747" s="33"/>
      <c r="B747" s="67" t="str">
        <f t="shared" si="21"/>
        <v/>
      </c>
      <c r="C747" s="61"/>
      <c r="D747" s="62"/>
    </row>
    <row r="748" spans="1:4" x14ac:dyDescent="0.2">
      <c r="A748" s="33"/>
      <c r="B748" s="33"/>
      <c r="C748" s="33"/>
      <c r="D748" s="33"/>
    </row>
    <row r="749" spans="1:4" x14ac:dyDescent="0.2">
      <c r="A749" s="33"/>
      <c r="B749" s="33"/>
      <c r="C749" s="33"/>
      <c r="D749" s="33"/>
    </row>
    <row r="750" spans="1:4" ht="20.25" x14ac:dyDescent="0.3">
      <c r="A750" s="2" t="s">
        <v>35</v>
      </c>
      <c r="B750" s="37">
        <f>(Einnahmen!D2)</f>
        <v>2008</v>
      </c>
      <c r="C750" s="2" t="s">
        <v>59</v>
      </c>
      <c r="D750" s="63" t="s">
        <v>60</v>
      </c>
    </row>
    <row r="751" spans="1:4" ht="12.75" customHeight="1" x14ac:dyDescent="0.3">
      <c r="A751" s="2"/>
      <c r="B751" s="37"/>
      <c r="C751" s="2"/>
      <c r="D751" s="33"/>
    </row>
    <row r="752" spans="1:4" x14ac:dyDescent="0.2">
      <c r="A752" s="33"/>
      <c r="B752" s="33"/>
      <c r="C752" s="33"/>
      <c r="D752" s="33"/>
    </row>
    <row r="753" spans="1:4" ht="30" customHeight="1" x14ac:dyDescent="0.2">
      <c r="A753" s="64" t="s">
        <v>55</v>
      </c>
      <c r="B753" s="96">
        <f>Monatsdarstellung!D552</f>
        <v>593.23</v>
      </c>
      <c r="C753" s="65" t="s">
        <v>4</v>
      </c>
      <c r="D753" s="99">
        <f>SUM(D754:D781)</f>
        <v>0</v>
      </c>
    </row>
    <row r="754" spans="1:4" ht="24.95" customHeight="1" x14ac:dyDescent="0.2">
      <c r="A754" s="33"/>
      <c r="B754" s="67" t="str">
        <f t="shared" ref="B754:B781" si="22">IF(D754&gt;0,B753-D754,"")</f>
        <v/>
      </c>
      <c r="C754" s="61"/>
      <c r="D754" s="62"/>
    </row>
    <row r="755" spans="1:4" ht="24.95" customHeight="1" x14ac:dyDescent="0.2">
      <c r="A755" s="33"/>
      <c r="B755" s="67" t="str">
        <f t="shared" si="22"/>
        <v/>
      </c>
      <c r="C755" s="61"/>
      <c r="D755" s="62"/>
    </row>
    <row r="756" spans="1:4" ht="24.95" customHeight="1" x14ac:dyDescent="0.2">
      <c r="A756" s="33"/>
      <c r="B756" s="67" t="str">
        <f t="shared" si="22"/>
        <v/>
      </c>
      <c r="C756" s="61"/>
      <c r="D756" s="62"/>
    </row>
    <row r="757" spans="1:4" ht="24.95" customHeight="1" x14ac:dyDescent="0.2">
      <c r="A757" s="33"/>
      <c r="B757" s="67" t="str">
        <f t="shared" si="22"/>
        <v/>
      </c>
      <c r="C757" s="61"/>
      <c r="D757" s="62"/>
    </row>
    <row r="758" spans="1:4" ht="24.95" customHeight="1" x14ac:dyDescent="0.2">
      <c r="A758" s="33"/>
      <c r="B758" s="67" t="str">
        <f t="shared" si="22"/>
        <v/>
      </c>
      <c r="C758" s="61"/>
      <c r="D758" s="62"/>
    </row>
    <row r="759" spans="1:4" ht="24.95" customHeight="1" x14ac:dyDescent="0.2">
      <c r="A759" s="33"/>
      <c r="B759" s="67" t="str">
        <f t="shared" si="22"/>
        <v/>
      </c>
      <c r="C759" s="61"/>
      <c r="D759" s="62"/>
    </row>
    <row r="760" spans="1:4" ht="24.95" customHeight="1" x14ac:dyDescent="0.2">
      <c r="A760" s="33"/>
      <c r="B760" s="67" t="str">
        <f t="shared" si="22"/>
        <v/>
      </c>
      <c r="C760" s="61"/>
      <c r="D760" s="62"/>
    </row>
    <row r="761" spans="1:4" ht="24.95" customHeight="1" x14ac:dyDescent="0.2">
      <c r="A761" s="33"/>
      <c r="B761" s="67" t="str">
        <f t="shared" si="22"/>
        <v/>
      </c>
      <c r="C761" s="61"/>
      <c r="D761" s="62"/>
    </row>
    <row r="762" spans="1:4" ht="24.95" customHeight="1" x14ac:dyDescent="0.2">
      <c r="A762" s="33"/>
      <c r="B762" s="67" t="str">
        <f t="shared" si="22"/>
        <v/>
      </c>
      <c r="C762" s="61"/>
      <c r="D762" s="62"/>
    </row>
    <row r="763" spans="1:4" ht="24.95" customHeight="1" x14ac:dyDescent="0.2">
      <c r="A763" s="33"/>
      <c r="B763" s="67" t="str">
        <f t="shared" si="22"/>
        <v/>
      </c>
      <c r="C763" s="61"/>
      <c r="D763" s="62"/>
    </row>
    <row r="764" spans="1:4" ht="24.95" customHeight="1" x14ac:dyDescent="0.2">
      <c r="A764" s="33"/>
      <c r="B764" s="67" t="str">
        <f t="shared" si="22"/>
        <v/>
      </c>
      <c r="C764" s="61"/>
      <c r="D764" s="62"/>
    </row>
    <row r="765" spans="1:4" ht="24.95" customHeight="1" x14ac:dyDescent="0.2">
      <c r="A765" s="33"/>
      <c r="B765" s="67" t="str">
        <f t="shared" si="22"/>
        <v/>
      </c>
      <c r="C765" s="61"/>
      <c r="D765" s="62"/>
    </row>
    <row r="766" spans="1:4" ht="24.95" customHeight="1" x14ac:dyDescent="0.2">
      <c r="A766" s="33"/>
      <c r="B766" s="67" t="str">
        <f t="shared" si="22"/>
        <v/>
      </c>
      <c r="C766" s="61"/>
      <c r="D766" s="62"/>
    </row>
    <row r="767" spans="1:4" ht="24.95" customHeight="1" x14ac:dyDescent="0.2">
      <c r="A767" s="33"/>
      <c r="B767" s="67" t="str">
        <f t="shared" si="22"/>
        <v/>
      </c>
      <c r="C767" s="61"/>
      <c r="D767" s="62"/>
    </row>
    <row r="768" spans="1:4" ht="24.95" customHeight="1" x14ac:dyDescent="0.2">
      <c r="A768" s="33"/>
      <c r="B768" s="67" t="str">
        <f t="shared" si="22"/>
        <v/>
      </c>
      <c r="C768" s="61"/>
      <c r="D768" s="62"/>
    </row>
    <row r="769" spans="1:4" ht="24.95" customHeight="1" x14ac:dyDescent="0.2">
      <c r="A769" s="33"/>
      <c r="B769" s="67" t="str">
        <f t="shared" si="22"/>
        <v/>
      </c>
      <c r="C769" s="61"/>
      <c r="D769" s="62"/>
    </row>
    <row r="770" spans="1:4" ht="24.95" customHeight="1" x14ac:dyDescent="0.2">
      <c r="A770" s="33"/>
      <c r="B770" s="67" t="str">
        <f t="shared" si="22"/>
        <v/>
      </c>
      <c r="C770" s="61"/>
      <c r="D770" s="62"/>
    </row>
    <row r="771" spans="1:4" ht="24.95" customHeight="1" x14ac:dyDescent="0.2">
      <c r="A771" s="33"/>
      <c r="B771" s="67" t="str">
        <f t="shared" si="22"/>
        <v/>
      </c>
      <c r="C771" s="61"/>
      <c r="D771" s="62"/>
    </row>
    <row r="772" spans="1:4" ht="24.95" customHeight="1" x14ac:dyDescent="0.2">
      <c r="A772" s="33"/>
      <c r="B772" s="67" t="str">
        <f t="shared" si="22"/>
        <v/>
      </c>
      <c r="C772" s="61"/>
      <c r="D772" s="62"/>
    </row>
    <row r="773" spans="1:4" ht="24.95" customHeight="1" x14ac:dyDescent="0.2">
      <c r="A773" s="33"/>
      <c r="B773" s="67" t="str">
        <f t="shared" si="22"/>
        <v/>
      </c>
      <c r="C773" s="61"/>
      <c r="D773" s="62"/>
    </row>
    <row r="774" spans="1:4" ht="24.95" customHeight="1" x14ac:dyDescent="0.2">
      <c r="A774" s="33"/>
      <c r="B774" s="67" t="str">
        <f t="shared" si="22"/>
        <v/>
      </c>
      <c r="C774" s="61"/>
      <c r="D774" s="62"/>
    </row>
    <row r="775" spans="1:4" ht="24.95" customHeight="1" x14ac:dyDescent="0.2">
      <c r="A775" s="33"/>
      <c r="B775" s="67" t="str">
        <f t="shared" si="22"/>
        <v/>
      </c>
      <c r="C775" s="61"/>
      <c r="D775" s="62"/>
    </row>
    <row r="776" spans="1:4" ht="24.95" customHeight="1" x14ac:dyDescent="0.2">
      <c r="A776" s="33"/>
      <c r="B776" s="67" t="str">
        <f t="shared" si="22"/>
        <v/>
      </c>
      <c r="C776" s="61"/>
      <c r="D776" s="62"/>
    </row>
    <row r="777" spans="1:4" ht="24.95" customHeight="1" x14ac:dyDescent="0.2">
      <c r="A777" s="33"/>
      <c r="B777" s="67" t="str">
        <f t="shared" si="22"/>
        <v/>
      </c>
      <c r="C777" s="61"/>
      <c r="D777" s="62"/>
    </row>
    <row r="778" spans="1:4" ht="24.95" customHeight="1" x14ac:dyDescent="0.2">
      <c r="A778" s="33"/>
      <c r="B778" s="67" t="str">
        <f t="shared" si="22"/>
        <v/>
      </c>
      <c r="C778" s="61"/>
      <c r="D778" s="62"/>
    </row>
    <row r="779" spans="1:4" ht="24.95" customHeight="1" x14ac:dyDescent="0.2">
      <c r="A779" s="33"/>
      <c r="B779" s="67" t="str">
        <f t="shared" si="22"/>
        <v/>
      </c>
      <c r="C779" s="61"/>
      <c r="D779" s="62"/>
    </row>
    <row r="780" spans="1:4" ht="24.95" customHeight="1" x14ac:dyDescent="0.2">
      <c r="A780" s="33"/>
      <c r="B780" s="67" t="str">
        <f t="shared" si="22"/>
        <v/>
      </c>
      <c r="C780" s="61"/>
      <c r="D780" s="62"/>
    </row>
    <row r="781" spans="1:4" ht="24.95" customHeight="1" x14ac:dyDescent="0.2">
      <c r="A781" s="33"/>
      <c r="B781" s="67" t="str">
        <f t="shared" si="22"/>
        <v/>
      </c>
      <c r="C781" s="61"/>
      <c r="D781" s="62"/>
    </row>
    <row r="782" spans="1:4" x14ac:dyDescent="0.2">
      <c r="A782" s="33"/>
      <c r="B782" s="33"/>
      <c r="C782" s="33"/>
      <c r="D782" s="33"/>
    </row>
    <row r="783" spans="1:4" x14ac:dyDescent="0.2">
      <c r="A783" s="33"/>
      <c r="B783" s="33"/>
      <c r="C783" s="33"/>
      <c r="D783" s="33"/>
    </row>
    <row r="784" spans="1:4" ht="20.25" x14ac:dyDescent="0.3">
      <c r="A784" s="2" t="s">
        <v>35</v>
      </c>
      <c r="B784" s="37">
        <f>(Einnahmen!D2)</f>
        <v>2008</v>
      </c>
      <c r="C784" s="2" t="s">
        <v>59</v>
      </c>
      <c r="D784" s="63" t="s">
        <v>61</v>
      </c>
    </row>
    <row r="785" spans="1:4" ht="12.75" customHeight="1" x14ac:dyDescent="0.3">
      <c r="A785" s="2"/>
      <c r="B785" s="37"/>
      <c r="C785" s="2"/>
      <c r="D785" s="33"/>
    </row>
    <row r="786" spans="1:4" x14ac:dyDescent="0.2">
      <c r="A786" s="33"/>
      <c r="B786" s="33"/>
      <c r="C786" s="33"/>
      <c r="D786" s="33"/>
    </row>
    <row r="787" spans="1:4" ht="30" customHeight="1" x14ac:dyDescent="0.2">
      <c r="A787" s="64" t="s">
        <v>62</v>
      </c>
      <c r="B787" s="96" t="str">
        <f>B781</f>
        <v/>
      </c>
      <c r="C787" s="65" t="s">
        <v>4</v>
      </c>
      <c r="D787" s="99">
        <f>SUM(D788:D815)</f>
        <v>0</v>
      </c>
    </row>
    <row r="788" spans="1:4" ht="24.95" customHeight="1" x14ac:dyDescent="0.2">
      <c r="A788" s="33"/>
      <c r="B788" s="67" t="str">
        <f t="shared" ref="B788:B815" si="23">IF(D788&gt;0,B787-D788,"")</f>
        <v/>
      </c>
      <c r="C788" s="61"/>
      <c r="D788" s="62"/>
    </row>
    <row r="789" spans="1:4" ht="24.95" customHeight="1" x14ac:dyDescent="0.2">
      <c r="A789" s="33"/>
      <c r="B789" s="67" t="str">
        <f t="shared" si="23"/>
        <v/>
      </c>
      <c r="C789" s="61"/>
      <c r="D789" s="62"/>
    </row>
    <row r="790" spans="1:4" ht="24.95" customHeight="1" x14ac:dyDescent="0.2">
      <c r="A790" s="33"/>
      <c r="B790" s="67" t="str">
        <f t="shared" si="23"/>
        <v/>
      </c>
      <c r="C790" s="61"/>
      <c r="D790" s="62"/>
    </row>
    <row r="791" spans="1:4" ht="24.95" customHeight="1" x14ac:dyDescent="0.2">
      <c r="A791" s="33"/>
      <c r="B791" s="67" t="str">
        <f t="shared" si="23"/>
        <v/>
      </c>
      <c r="C791" s="61"/>
      <c r="D791" s="62"/>
    </row>
    <row r="792" spans="1:4" ht="24.95" customHeight="1" x14ac:dyDescent="0.2">
      <c r="A792" s="33"/>
      <c r="B792" s="67" t="str">
        <f t="shared" si="23"/>
        <v/>
      </c>
      <c r="C792" s="61"/>
      <c r="D792" s="62"/>
    </row>
    <row r="793" spans="1:4" ht="24.95" customHeight="1" x14ac:dyDescent="0.2">
      <c r="A793" s="33"/>
      <c r="B793" s="67" t="str">
        <f t="shared" si="23"/>
        <v/>
      </c>
      <c r="C793" s="61"/>
      <c r="D793" s="62"/>
    </row>
    <row r="794" spans="1:4" ht="24.95" customHeight="1" x14ac:dyDescent="0.2">
      <c r="A794" s="33"/>
      <c r="B794" s="67" t="str">
        <f t="shared" si="23"/>
        <v/>
      </c>
      <c r="C794" s="61"/>
      <c r="D794" s="62"/>
    </row>
    <row r="795" spans="1:4" ht="24.95" customHeight="1" x14ac:dyDescent="0.2">
      <c r="A795" s="33"/>
      <c r="B795" s="67" t="str">
        <f t="shared" si="23"/>
        <v/>
      </c>
      <c r="C795" s="61"/>
      <c r="D795" s="62"/>
    </row>
    <row r="796" spans="1:4" ht="24.95" customHeight="1" x14ac:dyDescent="0.2">
      <c r="A796" s="33"/>
      <c r="B796" s="67" t="str">
        <f t="shared" si="23"/>
        <v/>
      </c>
      <c r="C796" s="61"/>
      <c r="D796" s="62"/>
    </row>
    <row r="797" spans="1:4" ht="24.95" customHeight="1" x14ac:dyDescent="0.2">
      <c r="A797" s="33"/>
      <c r="B797" s="67" t="str">
        <f t="shared" si="23"/>
        <v/>
      </c>
      <c r="C797" s="61"/>
      <c r="D797" s="62"/>
    </row>
    <row r="798" spans="1:4" ht="24.95" customHeight="1" x14ac:dyDescent="0.2">
      <c r="A798" s="33"/>
      <c r="B798" s="67" t="str">
        <f t="shared" si="23"/>
        <v/>
      </c>
      <c r="C798" s="61"/>
      <c r="D798" s="62"/>
    </row>
    <row r="799" spans="1:4" ht="24.95" customHeight="1" x14ac:dyDescent="0.2">
      <c r="A799" s="33"/>
      <c r="B799" s="67" t="str">
        <f t="shared" si="23"/>
        <v/>
      </c>
      <c r="C799" s="61"/>
      <c r="D799" s="62"/>
    </row>
    <row r="800" spans="1:4" ht="24.95" customHeight="1" x14ac:dyDescent="0.2">
      <c r="A800" s="33"/>
      <c r="B800" s="67" t="str">
        <f t="shared" si="23"/>
        <v/>
      </c>
      <c r="C800" s="61"/>
      <c r="D800" s="62"/>
    </row>
    <row r="801" spans="1:4" ht="24.95" customHeight="1" x14ac:dyDescent="0.2">
      <c r="A801" s="33"/>
      <c r="B801" s="67" t="str">
        <f t="shared" si="23"/>
        <v/>
      </c>
      <c r="C801" s="61"/>
      <c r="D801" s="62"/>
    </row>
    <row r="802" spans="1:4" ht="24.95" customHeight="1" x14ac:dyDescent="0.2">
      <c r="A802" s="33"/>
      <c r="B802" s="67" t="str">
        <f t="shared" si="23"/>
        <v/>
      </c>
      <c r="C802" s="61"/>
      <c r="D802" s="62"/>
    </row>
    <row r="803" spans="1:4" ht="24.95" customHeight="1" x14ac:dyDescent="0.2">
      <c r="A803" s="33"/>
      <c r="B803" s="67" t="str">
        <f t="shared" si="23"/>
        <v/>
      </c>
      <c r="C803" s="61"/>
      <c r="D803" s="62"/>
    </row>
    <row r="804" spans="1:4" ht="24.95" customHeight="1" x14ac:dyDescent="0.2">
      <c r="A804" s="33"/>
      <c r="B804" s="67" t="str">
        <f t="shared" si="23"/>
        <v/>
      </c>
      <c r="C804" s="61"/>
      <c r="D804" s="62"/>
    </row>
    <row r="805" spans="1:4" ht="24.95" customHeight="1" x14ac:dyDescent="0.2">
      <c r="A805" s="33"/>
      <c r="B805" s="67" t="str">
        <f t="shared" si="23"/>
        <v/>
      </c>
      <c r="C805" s="61"/>
      <c r="D805" s="62"/>
    </row>
    <row r="806" spans="1:4" ht="24.95" customHeight="1" x14ac:dyDescent="0.2">
      <c r="A806" s="33"/>
      <c r="B806" s="67" t="str">
        <f t="shared" si="23"/>
        <v/>
      </c>
      <c r="C806" s="61"/>
      <c r="D806" s="62"/>
    </row>
    <row r="807" spans="1:4" ht="24.95" customHeight="1" x14ac:dyDescent="0.2">
      <c r="A807" s="33"/>
      <c r="B807" s="67" t="str">
        <f t="shared" si="23"/>
        <v/>
      </c>
      <c r="C807" s="61"/>
      <c r="D807" s="62"/>
    </row>
    <row r="808" spans="1:4" ht="24.95" customHeight="1" x14ac:dyDescent="0.2">
      <c r="A808" s="33"/>
      <c r="B808" s="67" t="str">
        <f t="shared" si="23"/>
        <v/>
      </c>
      <c r="C808" s="61"/>
      <c r="D808" s="62"/>
    </row>
    <row r="809" spans="1:4" ht="24.95" customHeight="1" x14ac:dyDescent="0.2">
      <c r="A809" s="33"/>
      <c r="B809" s="67" t="str">
        <f t="shared" si="23"/>
        <v/>
      </c>
      <c r="C809" s="61"/>
      <c r="D809" s="62"/>
    </row>
    <row r="810" spans="1:4" ht="24.95" customHeight="1" x14ac:dyDescent="0.2">
      <c r="A810" s="33"/>
      <c r="B810" s="67" t="str">
        <f t="shared" si="23"/>
        <v/>
      </c>
      <c r="C810" s="61"/>
      <c r="D810" s="62"/>
    </row>
    <row r="811" spans="1:4" ht="24.95" customHeight="1" x14ac:dyDescent="0.2">
      <c r="A811" s="33"/>
      <c r="B811" s="67" t="str">
        <f t="shared" si="23"/>
        <v/>
      </c>
      <c r="C811" s="61"/>
      <c r="D811" s="62"/>
    </row>
    <row r="812" spans="1:4" ht="24.95" customHeight="1" x14ac:dyDescent="0.2">
      <c r="A812" s="33"/>
      <c r="B812" s="67" t="str">
        <f t="shared" si="23"/>
        <v/>
      </c>
      <c r="C812" s="61"/>
      <c r="D812" s="62"/>
    </row>
    <row r="813" spans="1:4" ht="24.95" customHeight="1" x14ac:dyDescent="0.2">
      <c r="A813" s="33"/>
      <c r="B813" s="67" t="str">
        <f t="shared" si="23"/>
        <v/>
      </c>
      <c r="C813" s="61"/>
      <c r="D813" s="62"/>
    </row>
    <row r="814" spans="1:4" ht="24.95" customHeight="1" x14ac:dyDescent="0.2">
      <c r="A814" s="33"/>
      <c r="B814" s="67" t="str">
        <f t="shared" si="23"/>
        <v/>
      </c>
      <c r="C814" s="61"/>
      <c r="D814" s="62"/>
    </row>
    <row r="815" spans="1:4" ht="24.95" customHeight="1" x14ac:dyDescent="0.2">
      <c r="A815" s="33"/>
      <c r="B815" s="67" t="str">
        <f t="shared" si="23"/>
        <v/>
      </c>
      <c r="C815" s="61"/>
      <c r="D815" s="62"/>
    </row>
    <row r="816" spans="1:4" x14ac:dyDescent="0.2">
      <c r="A816" s="33"/>
      <c r="B816" s="33"/>
      <c r="C816" s="33"/>
      <c r="D816" s="33"/>
    </row>
  </sheetData>
  <sheetProtection password="C5DC" sheet="1" objects="1" scenarios="1"/>
  <phoneticPr fontId="0" type="noConversion"/>
  <pageMargins left="0.78740157480314965" right="0.78740157480314965" top="0.39370078740157483" bottom="0.39370078740157483" header="0.51181102362204722" footer="0.51181102362204722"/>
  <pageSetup paperSize="9" orientation="portrait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E17" sqref="E17"/>
    </sheetView>
  </sheetViews>
  <sheetFormatPr baseColWidth="10" defaultRowHeight="12.75" x14ac:dyDescent="0.2"/>
  <cols>
    <col min="1" max="9" width="13.7109375" customWidth="1"/>
    <col min="10" max="12" width="10.7109375" customWidth="1"/>
  </cols>
  <sheetData>
    <row r="1" spans="1:9" x14ac:dyDescent="0.2">
      <c r="A1" s="33"/>
      <c r="B1" s="33"/>
      <c r="C1" s="33"/>
      <c r="D1" s="33"/>
      <c r="E1" s="33"/>
      <c r="F1" s="33"/>
      <c r="G1" s="33"/>
      <c r="H1" s="33"/>
      <c r="I1" s="33"/>
    </row>
    <row r="2" spans="1:9" ht="20.25" x14ac:dyDescent="0.3">
      <c r="A2" s="2" t="s">
        <v>76</v>
      </c>
      <c r="B2" s="129"/>
      <c r="C2" s="129">
        <f>Einnahmen!D2</f>
        <v>2008</v>
      </c>
      <c r="D2" s="130"/>
      <c r="E2" s="33"/>
      <c r="F2" s="33"/>
      <c r="G2" s="33"/>
      <c r="H2" s="33"/>
      <c r="I2" s="33"/>
    </row>
    <row r="3" spans="1:9" x14ac:dyDescent="0.2">
      <c r="A3" s="33"/>
      <c r="B3" s="33"/>
      <c r="C3" s="33"/>
      <c r="D3" s="33"/>
      <c r="E3" s="33"/>
      <c r="F3" s="33"/>
      <c r="G3" s="33"/>
      <c r="H3" s="33"/>
      <c r="I3" s="33"/>
    </row>
    <row r="4" spans="1:9" ht="20.100000000000001" customHeight="1" x14ac:dyDescent="0.2">
      <c r="A4" s="101"/>
      <c r="B4" s="136"/>
      <c r="C4" s="128"/>
      <c r="D4" s="135">
        <v>1345</v>
      </c>
      <c r="E4" s="128" t="s">
        <v>80</v>
      </c>
      <c r="F4" s="137"/>
      <c r="G4" s="33"/>
      <c r="H4" s="33"/>
      <c r="I4" s="33"/>
    </row>
    <row r="5" spans="1:9" ht="12.75" customHeight="1" x14ac:dyDescent="0.2">
      <c r="A5" s="101"/>
      <c r="B5" s="102"/>
      <c r="C5" s="33"/>
      <c r="D5" s="33"/>
      <c r="E5" s="33"/>
      <c r="F5" s="33"/>
      <c r="G5" s="33"/>
      <c r="H5" s="33"/>
      <c r="I5" s="33"/>
    </row>
    <row r="6" spans="1:9" ht="12.75" customHeight="1" x14ac:dyDescent="0.2">
      <c r="A6" s="33"/>
      <c r="B6" s="33"/>
      <c r="C6" s="33"/>
      <c r="D6" s="33"/>
      <c r="E6" s="33"/>
      <c r="F6" s="33"/>
      <c r="G6" s="33"/>
      <c r="H6" s="33"/>
      <c r="I6" s="33"/>
    </row>
    <row r="7" spans="1:9" ht="15.95" customHeight="1" x14ac:dyDescent="0.2">
      <c r="A7" s="103" t="s">
        <v>47</v>
      </c>
      <c r="B7" s="24" t="s">
        <v>77</v>
      </c>
      <c r="C7" s="104" t="s">
        <v>78</v>
      </c>
      <c r="D7" s="105" t="s">
        <v>79</v>
      </c>
      <c r="E7" s="106"/>
      <c r="F7" s="107"/>
      <c r="G7" s="107"/>
      <c r="H7" s="107"/>
      <c r="I7" s="108"/>
    </row>
    <row r="8" spans="1:9" ht="15.95" customHeight="1" x14ac:dyDescent="0.2">
      <c r="A8" s="109" t="s">
        <v>22</v>
      </c>
      <c r="B8" s="110">
        <f>Monatsdarstellung!D42</f>
        <v>2163.69</v>
      </c>
      <c r="C8" s="88"/>
      <c r="D8" s="131">
        <f>SUM(D4+B8)</f>
        <v>3508.69</v>
      </c>
      <c r="E8" s="111"/>
      <c r="F8" s="33"/>
      <c r="G8" s="33"/>
      <c r="H8" s="33"/>
      <c r="I8" s="112"/>
    </row>
    <row r="9" spans="1:9" ht="15.95" customHeight="1" x14ac:dyDescent="0.2">
      <c r="A9" s="113"/>
      <c r="B9" s="88"/>
      <c r="C9" s="114">
        <f>IF(Haushaltsausgaben!D6&gt;0,Monatsdarstellung!D44+Haushaltsausgaben!D5+Haushaltsausgaben!D39,"")</f>
        <v>2065.75</v>
      </c>
      <c r="D9" s="132">
        <f>IF(Haushaltsausgaben!D6&gt;0,D8-C9,"")</f>
        <v>1442.94</v>
      </c>
      <c r="E9" s="111"/>
      <c r="F9" s="33"/>
      <c r="G9" s="33"/>
      <c r="H9" s="33"/>
      <c r="I9" s="112"/>
    </row>
    <row r="10" spans="1:9" ht="15.95" customHeight="1" x14ac:dyDescent="0.2">
      <c r="A10" s="115" t="s">
        <v>26</v>
      </c>
      <c r="B10" s="116">
        <f>Monatsdarstellung!D88</f>
        <v>2163.69</v>
      </c>
      <c r="C10" s="45"/>
      <c r="D10" s="45"/>
      <c r="E10" s="131">
        <f>IF(Haushaltsausgaben!D74&gt;0,D9+B10,"")</f>
        <v>3606.63</v>
      </c>
      <c r="F10" s="33"/>
      <c r="G10" s="33"/>
      <c r="H10" s="33"/>
      <c r="I10" s="112"/>
    </row>
    <row r="11" spans="1:9" ht="15.95" customHeight="1" x14ac:dyDescent="0.2">
      <c r="A11" s="117"/>
      <c r="B11" s="45"/>
      <c r="C11" s="114">
        <f>IF(Haushaltsausgaben!D74&gt;0,Monatsdarstellung!D90+Haushaltsausgaben!D73+Haushaltsausgaben!D107,"")</f>
        <v>2010.3400000000001</v>
      </c>
      <c r="D11" s="45"/>
      <c r="E11" s="132">
        <f>IF(Haushaltsausgaben!D74&gt;0,E10-C11,"")</f>
        <v>1596.29</v>
      </c>
      <c r="F11" s="33"/>
      <c r="G11" s="33"/>
      <c r="H11" s="33"/>
      <c r="I11" s="112"/>
    </row>
    <row r="12" spans="1:9" ht="15.95" customHeight="1" x14ac:dyDescent="0.2">
      <c r="A12" s="109" t="s">
        <v>27</v>
      </c>
      <c r="B12" s="110">
        <f>Monatsdarstellung!D134</f>
        <v>2513.69</v>
      </c>
      <c r="C12" s="88"/>
      <c r="D12" s="88"/>
      <c r="E12" s="118"/>
      <c r="F12" s="131">
        <f>IF(Haushaltsausgaben!D142&gt;0,E11+B12,"")</f>
        <v>4109.9799999999996</v>
      </c>
      <c r="G12" s="33"/>
      <c r="H12" s="33"/>
      <c r="I12" s="112"/>
    </row>
    <row r="13" spans="1:9" ht="15.95" customHeight="1" x14ac:dyDescent="0.2">
      <c r="A13" s="113"/>
      <c r="B13" s="88"/>
      <c r="C13" s="114">
        <f>IF(Haushaltsausgaben!D142&gt;0,Monatsdarstellung!D136+Haushaltsausgaben!D141+Haushaltsausgaben!D175,"")</f>
        <v>1938.5900000000001</v>
      </c>
      <c r="D13" s="88"/>
      <c r="E13" s="118"/>
      <c r="F13" s="132">
        <f>IF(Haushaltsausgaben!D142&gt;0,F12-C13,"")</f>
        <v>2171.3899999999994</v>
      </c>
      <c r="G13" s="33"/>
      <c r="H13" s="33"/>
      <c r="I13" s="112"/>
    </row>
    <row r="14" spans="1:9" ht="15.95" customHeight="1" x14ac:dyDescent="0.2">
      <c r="A14" s="115" t="s">
        <v>28</v>
      </c>
      <c r="B14" s="110">
        <f>Monatsdarstellung!D180</f>
        <v>2163.69</v>
      </c>
      <c r="C14" s="24"/>
      <c r="D14" s="45"/>
      <c r="E14" s="82"/>
      <c r="F14" s="82"/>
      <c r="G14" s="131" t="str">
        <f>IF(Haushaltsausgaben!D210&gt;0,F13+B14,"")</f>
        <v/>
      </c>
      <c r="H14" s="33"/>
      <c r="I14" s="112"/>
    </row>
    <row r="15" spans="1:9" ht="15.95" customHeight="1" x14ac:dyDescent="0.2">
      <c r="A15" s="117"/>
      <c r="B15" s="45"/>
      <c r="C15" s="114" t="str">
        <f>IF(Haushaltsausgaben!D210&gt;0,Monatsdarstellung!D182+Haushaltsausgaben!D209+Haushaltsausgaben!D243,"")</f>
        <v/>
      </c>
      <c r="D15" s="45"/>
      <c r="E15" s="82"/>
      <c r="F15" s="82"/>
      <c r="G15" s="132" t="str">
        <f>IF(Haushaltsausgaben!D210&gt;0,G14-C15,"")</f>
        <v/>
      </c>
      <c r="H15" s="33"/>
      <c r="I15" s="112"/>
    </row>
    <row r="16" spans="1:9" ht="15.95" customHeight="1" x14ac:dyDescent="0.2">
      <c r="A16" s="109" t="s">
        <v>29</v>
      </c>
      <c r="B16" s="110">
        <f>Monatsdarstellung!D226</f>
        <v>2163.69</v>
      </c>
      <c r="C16" s="88"/>
      <c r="D16" s="88"/>
      <c r="E16" s="118"/>
      <c r="F16" s="118"/>
      <c r="G16" s="118"/>
      <c r="H16" s="131" t="str">
        <f>IF(Haushaltsausgaben!D278&gt;0,G15+B16,"")</f>
        <v/>
      </c>
      <c r="I16" s="112"/>
    </row>
    <row r="17" spans="1:10" ht="15.95" customHeight="1" x14ac:dyDescent="0.2">
      <c r="A17" s="113"/>
      <c r="B17" s="88"/>
      <c r="C17" s="114" t="str">
        <f>IF(Haushaltsausgaben!D278&gt;0,Monatsdarstellung!D228+Haushaltsausgaben!D277+Haushaltsausgaben!D311,"")</f>
        <v/>
      </c>
      <c r="D17" s="88"/>
      <c r="E17" s="118"/>
      <c r="F17" s="118"/>
      <c r="G17" s="118"/>
      <c r="H17" s="132" t="str">
        <f>IF(Haushaltsausgaben!D278&gt;0,H16-C17,"")</f>
        <v/>
      </c>
      <c r="I17" s="112"/>
    </row>
    <row r="18" spans="1:10" ht="15.95" customHeight="1" x14ac:dyDescent="0.2">
      <c r="A18" s="115" t="s">
        <v>30</v>
      </c>
      <c r="B18" s="116">
        <f>Monatsdarstellung!D272</f>
        <v>2163.69</v>
      </c>
      <c r="C18" s="24"/>
      <c r="D18" s="45"/>
      <c r="E18" s="82"/>
      <c r="F18" s="82"/>
      <c r="G18" s="82"/>
      <c r="H18" s="82"/>
      <c r="I18" s="131" t="str">
        <f>IF(Haushaltsausgaben!D346&gt;0,H17+B18,"")</f>
        <v/>
      </c>
    </row>
    <row r="19" spans="1:10" ht="15" customHeight="1" x14ac:dyDescent="0.2">
      <c r="A19" s="117"/>
      <c r="B19" s="45"/>
      <c r="C19" s="114" t="str">
        <f>IF(Haushaltsausgaben!D346&gt;0,Monatsdarstellung!D274+Haushaltsausgaben!D345+Haushaltsausgaben!D379,"")</f>
        <v/>
      </c>
      <c r="D19" s="45"/>
      <c r="E19" s="82"/>
      <c r="F19" s="82"/>
      <c r="G19" s="82"/>
      <c r="H19" s="82"/>
      <c r="I19" s="132" t="str">
        <f>IF(Haushaltsausgaben!D346&gt;0,I18-C19,"")</f>
        <v/>
      </c>
    </row>
    <row r="20" spans="1:10" s="100" customFormat="1" ht="0.95" customHeight="1" x14ac:dyDescent="0.2">
      <c r="A20" s="119"/>
      <c r="B20" s="120"/>
      <c r="C20" s="120"/>
      <c r="D20" s="120"/>
      <c r="E20" s="121"/>
      <c r="F20" s="121"/>
      <c r="G20" s="121"/>
      <c r="H20" s="121"/>
      <c r="I20" s="133"/>
    </row>
    <row r="21" spans="1:10" ht="15.95" customHeight="1" x14ac:dyDescent="0.2">
      <c r="A21" s="109" t="s">
        <v>31</v>
      </c>
      <c r="B21" s="110">
        <f>Monatsdarstellung!D318</f>
        <v>2573.69</v>
      </c>
      <c r="C21" s="88"/>
      <c r="D21" s="88"/>
      <c r="E21" s="118"/>
      <c r="F21" s="118"/>
      <c r="G21" s="118"/>
      <c r="H21" s="118"/>
      <c r="I21" s="131" t="str">
        <f>IF(Haushaltsausgaben!D414&gt;0,I19+B21,"")</f>
        <v/>
      </c>
      <c r="J21" s="100"/>
    </row>
    <row r="22" spans="1:10" ht="15.95" customHeight="1" x14ac:dyDescent="0.2">
      <c r="A22" s="113"/>
      <c r="B22" s="88"/>
      <c r="C22" s="114" t="str">
        <f>IF(Haushaltsausgaben!D414&gt;0,Monatsdarstellung!D320+Haushaltsausgaben!D413+Haushaltsausgaben!D447,"")</f>
        <v/>
      </c>
      <c r="D22" s="88"/>
      <c r="E22" s="118"/>
      <c r="F22" s="118"/>
      <c r="G22" s="118"/>
      <c r="H22" s="118"/>
      <c r="I22" s="132" t="str">
        <f>IF(Haushaltsausgaben!D414&gt;0,I21-C22,"")</f>
        <v/>
      </c>
      <c r="J22" s="100"/>
    </row>
    <row r="23" spans="1:10" ht="15.95" customHeight="1" x14ac:dyDescent="0.2">
      <c r="A23" s="122" t="s">
        <v>32</v>
      </c>
      <c r="B23" s="110">
        <f>Monatsdarstellung!D364</f>
        <v>2163.69</v>
      </c>
      <c r="C23" s="45"/>
      <c r="D23" s="45"/>
      <c r="E23" s="82"/>
      <c r="F23" s="82"/>
      <c r="G23" s="82"/>
      <c r="H23" s="131" t="str">
        <f>IF(Haushaltsausgaben!D482&gt;0,I22+B23,"")</f>
        <v/>
      </c>
      <c r="I23" s="123"/>
    </row>
    <row r="24" spans="1:10" ht="15.95" customHeight="1" x14ac:dyDescent="0.2">
      <c r="A24" s="124"/>
      <c r="B24" s="24"/>
      <c r="C24" s="114" t="str">
        <f>IF(Haushaltsausgaben!D482&gt;0,Monatsdarstellung!D366+Haushaltsausgaben!D481+Haushaltsausgaben!D515,"")</f>
        <v/>
      </c>
      <c r="D24" s="45"/>
      <c r="E24" s="82"/>
      <c r="F24" s="82"/>
      <c r="G24" s="82"/>
      <c r="H24" s="132" t="str">
        <f>IF(Haushaltsausgaben!D482&gt;0,H23-C24,"")</f>
        <v/>
      </c>
      <c r="I24" s="123"/>
    </row>
    <row r="25" spans="1:10" ht="15.95" customHeight="1" x14ac:dyDescent="0.2">
      <c r="A25" s="109" t="s">
        <v>33</v>
      </c>
      <c r="B25" s="110">
        <f>Monatsdarstellung!D410</f>
        <v>2163.69</v>
      </c>
      <c r="C25" s="88"/>
      <c r="D25" s="88"/>
      <c r="E25" s="118"/>
      <c r="F25" s="118"/>
      <c r="G25" s="131" t="str">
        <f>IF(Haushaltsausgaben!D550&gt;0,H24+B25,"")</f>
        <v/>
      </c>
      <c r="H25" s="125"/>
      <c r="I25" s="112"/>
    </row>
    <row r="26" spans="1:10" ht="15.95" customHeight="1" x14ac:dyDescent="0.2">
      <c r="A26" s="113"/>
      <c r="B26" s="88"/>
      <c r="C26" s="114" t="str">
        <f>IF(Haushaltsausgaben!D550&gt;0,Monatsdarstellung!D412+Haushaltsausgaben!D549+Haushaltsausgaben!D583,"")</f>
        <v/>
      </c>
      <c r="D26" s="88"/>
      <c r="E26" s="118"/>
      <c r="F26" s="118"/>
      <c r="G26" s="132" t="str">
        <f>IF(Haushaltsausgaben!D550&gt;0,G25-C26,"")</f>
        <v/>
      </c>
      <c r="H26" s="125"/>
      <c r="I26" s="112"/>
    </row>
    <row r="27" spans="1:10" ht="15.95" customHeight="1" x14ac:dyDescent="0.2">
      <c r="A27" s="122" t="s">
        <v>34</v>
      </c>
      <c r="B27" s="110">
        <f>Monatsdarstellung!D456</f>
        <v>2163.69</v>
      </c>
      <c r="C27" s="45"/>
      <c r="D27" s="45"/>
      <c r="E27" s="82"/>
      <c r="F27" s="131" t="str">
        <f>IF(Haushaltsausgaben!D618&gt;0,G26+B27,"")</f>
        <v/>
      </c>
      <c r="G27" s="125"/>
      <c r="H27" s="33"/>
      <c r="I27" s="112"/>
    </row>
    <row r="28" spans="1:10" ht="15.95" customHeight="1" x14ac:dyDescent="0.2">
      <c r="A28" s="124"/>
      <c r="B28" s="24"/>
      <c r="C28" s="114" t="str">
        <f>IF(Haushaltsausgaben!D618&gt;0,Monatsdarstellung!D458+Haushaltsausgaben!D617+Haushaltsausgaben!D651,"")</f>
        <v/>
      </c>
      <c r="D28" s="45"/>
      <c r="E28" s="82"/>
      <c r="F28" s="132" t="str">
        <f>IF(Haushaltsausgaben!D618&gt;0,F27-C28,"")</f>
        <v/>
      </c>
      <c r="G28" s="125"/>
      <c r="H28" s="33"/>
      <c r="I28" s="112"/>
    </row>
    <row r="29" spans="1:10" ht="15.95" customHeight="1" x14ac:dyDescent="0.2">
      <c r="A29" s="109" t="s">
        <v>36</v>
      </c>
      <c r="B29" s="110">
        <f>Monatsdarstellung!D502</f>
        <v>2561.69</v>
      </c>
      <c r="C29" s="88"/>
      <c r="D29" s="88"/>
      <c r="E29" s="131" t="str">
        <f>IF(Haushaltsausgaben!D686&gt;0,F28+B29,"")</f>
        <v/>
      </c>
      <c r="F29" s="33"/>
      <c r="G29" s="33"/>
      <c r="H29" s="33"/>
      <c r="I29" s="112"/>
    </row>
    <row r="30" spans="1:10" ht="15.95" customHeight="1" x14ac:dyDescent="0.2">
      <c r="A30" s="113"/>
      <c r="B30" s="88"/>
      <c r="C30" s="114" t="str">
        <f>IF(Haushaltsausgaben!D686&gt;0,Monatsdarstellung!D504+Haushaltsausgaben!D685+Haushaltsausgaben!D719,"")</f>
        <v/>
      </c>
      <c r="D30" s="88"/>
      <c r="E30" s="132" t="str">
        <f>IF(Haushaltsausgaben!D686&gt;0,E29-C30,"")</f>
        <v/>
      </c>
      <c r="F30" s="33"/>
      <c r="G30" s="33"/>
      <c r="H30" s="33"/>
      <c r="I30" s="112"/>
    </row>
    <row r="31" spans="1:10" ht="15.95" customHeight="1" x14ac:dyDescent="0.2">
      <c r="A31" s="122" t="s">
        <v>35</v>
      </c>
      <c r="B31" s="110">
        <f>Monatsdarstellung!D548</f>
        <v>2163.69</v>
      </c>
      <c r="C31" s="45"/>
      <c r="D31" s="131" t="str">
        <f>IF(Haushaltsausgaben!D754&gt;0,E30+B31,"")</f>
        <v/>
      </c>
      <c r="E31" s="111"/>
      <c r="F31" s="33"/>
      <c r="G31" s="33" t="s">
        <v>93</v>
      </c>
      <c r="H31" s="33"/>
      <c r="I31" s="110">
        <f>SUM(B8+B10+B12+B14+B16+B18+B21+B23+B25+B27+B29+B31)</f>
        <v>27122.279999999995</v>
      </c>
    </row>
    <row r="32" spans="1:10" ht="15.95" customHeight="1" x14ac:dyDescent="0.2">
      <c r="A32" s="124"/>
      <c r="B32" s="24"/>
      <c r="C32" s="114" t="str">
        <f>IF(Haushaltsausgaben!D754&gt;0,Monatsdarstellung!D550+Haushaltsausgaben!D753+Haushaltsausgaben!D787,"")</f>
        <v/>
      </c>
      <c r="D32" s="132" t="str">
        <f>IF(Haushaltsausgaben!D754&gt;0,D31-C32,"")</f>
        <v/>
      </c>
      <c r="E32" s="66"/>
      <c r="F32" s="126"/>
      <c r="G32" s="126" t="s">
        <v>94</v>
      </c>
      <c r="H32" s="126"/>
      <c r="I32" s="114">
        <f>IF(C9&gt;0,SUM(C9:C32),"")</f>
        <v>6014.68</v>
      </c>
    </row>
    <row r="33" spans="1:9" x14ac:dyDescent="0.2">
      <c r="A33" s="33"/>
      <c r="B33" s="33"/>
      <c r="C33" s="33"/>
      <c r="D33" s="127"/>
      <c r="E33" s="33"/>
      <c r="F33" s="33"/>
      <c r="G33" s="33"/>
      <c r="H33" s="33"/>
      <c r="I33" s="33"/>
    </row>
    <row r="34" spans="1:9" x14ac:dyDescent="0.2">
      <c r="A34" s="33"/>
      <c r="B34" s="33"/>
      <c r="C34" s="33"/>
      <c r="D34" s="127"/>
      <c r="E34" s="33"/>
      <c r="F34" s="33"/>
      <c r="G34" s="33"/>
      <c r="H34" s="33"/>
      <c r="I34" s="33"/>
    </row>
    <row r="35" spans="1:9" x14ac:dyDescent="0.2">
      <c r="A35" s="33"/>
      <c r="B35" s="33"/>
      <c r="C35" s="33"/>
      <c r="D35" s="127"/>
      <c r="E35" s="33"/>
      <c r="F35" s="33"/>
      <c r="G35" s="33"/>
      <c r="H35" s="33"/>
      <c r="I35" s="33"/>
    </row>
    <row r="36" spans="1:9" ht="20.100000000000001" customHeight="1" x14ac:dyDescent="0.2">
      <c r="A36" s="101"/>
      <c r="B36" s="33"/>
      <c r="C36" s="33"/>
      <c r="D36" s="134" t="str">
        <f>D32</f>
        <v/>
      </c>
      <c r="E36" s="128" t="s">
        <v>81</v>
      </c>
      <c r="F36" s="33"/>
      <c r="G36" s="33"/>
      <c r="H36" s="33"/>
      <c r="I36" s="33"/>
    </row>
  </sheetData>
  <sheetProtection password="C5DC" sheet="1" objects="1" scenarios="1"/>
  <phoneticPr fontId="0" type="noConversion"/>
  <pageMargins left="0.78740157480314965" right="0.78740157480314965" top="0.39370078740157483" bottom="0.39370078740157483" header="0.51181102362204722" footer="0.51181102362204722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Einnahmen</vt:lpstr>
      <vt:lpstr>Ausgabenberechnung</vt:lpstr>
      <vt:lpstr>Monatsdarstellung</vt:lpstr>
      <vt:lpstr>Haushaltsausgaben</vt:lpstr>
      <vt:lpstr>Kontoübersicht</vt:lpstr>
    </vt:vector>
  </TitlesOfParts>
  <Company>Sprechschlung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Anett Dreuse</dc:creator>
  <cp:lastModifiedBy>Anett Dreuse</cp:lastModifiedBy>
  <cp:lastPrinted>2008-11-15T20:02:29Z</cp:lastPrinted>
  <dcterms:created xsi:type="dcterms:W3CDTF">2008-09-07T15:51:00Z</dcterms:created>
  <dcterms:modified xsi:type="dcterms:W3CDTF">2020-04-05T13:43:05Z</dcterms:modified>
</cp:coreProperties>
</file>